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 Gerencia\Documents\RENDICIÓN DE CUENTAS\RENDICIÓN DE CUENTAS 2020\"/>
    </mc:Choice>
  </mc:AlternateContent>
  <bookViews>
    <workbookView xWindow="0" yWindow="0" windowWidth="28800" windowHeight="12300"/>
  </bookViews>
  <sheets>
    <sheet name="INDICADORES" sheetId="3" r:id="rId1"/>
    <sheet name="EDADES" sheetId="1" r:id="rId2"/>
    <sheet name="CARTERA POR EDADES" sheetId="2" r:id="rId3"/>
    <sheet name="FACTURACION" sheetId="4" r:id="rId4"/>
  </sheets>
  <externalReferences>
    <externalReference r:id="rId5"/>
  </externalReferences>
  <definedNames>
    <definedName name="_xlnm._FilterDatabase" localSheetId="2" hidden="1">'CARTERA POR EDADES'!$A$2:$N$2</definedName>
    <definedName name="_xlnm.Print_Area" localSheetId="0">INDICADORES!$A$1:$F$55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44" i="3" l="1"/>
  <c r="E11" i="3" l="1"/>
  <c r="B3" i="2" l="1"/>
  <c r="B161" i="1"/>
  <c r="F12" i="2" l="1"/>
  <c r="G11" i="2" l="1"/>
  <c r="C161" i="1" l="1"/>
  <c r="C44" i="2" s="1"/>
  <c r="B44" i="2"/>
  <c r="D161" i="1"/>
  <c r="D44" i="2" s="1"/>
  <c r="E161" i="1"/>
  <c r="E44" i="2" s="1"/>
  <c r="F161" i="1"/>
  <c r="F44" i="2" s="1"/>
  <c r="G161" i="1"/>
  <c r="G44" i="2" s="1"/>
  <c r="B6" i="2"/>
  <c r="C6" i="2"/>
  <c r="D6" i="2"/>
  <c r="E6" i="2"/>
  <c r="F6" i="2"/>
  <c r="G6" i="2"/>
  <c r="B5" i="2"/>
  <c r="C5" i="2"/>
  <c r="D5" i="2"/>
  <c r="E5" i="2"/>
  <c r="F5" i="2"/>
  <c r="G5" i="2"/>
  <c r="B15" i="2"/>
  <c r="C15" i="2"/>
  <c r="D15" i="2"/>
  <c r="E15" i="2"/>
  <c r="F15" i="2"/>
  <c r="G15" i="2"/>
  <c r="B10" i="2"/>
  <c r="C10" i="2"/>
  <c r="D10" i="2"/>
  <c r="E10" i="2"/>
  <c r="F10" i="2"/>
  <c r="G10" i="2"/>
  <c r="B13" i="2"/>
  <c r="C13" i="2"/>
  <c r="D13" i="2"/>
  <c r="E13" i="2"/>
  <c r="F13" i="2"/>
  <c r="G13" i="2"/>
  <c r="B8" i="2"/>
  <c r="C8" i="2"/>
  <c r="D8" i="2"/>
  <c r="E8" i="2"/>
  <c r="F8" i="2"/>
  <c r="G8" i="2"/>
  <c r="B12" i="2"/>
  <c r="C12" i="2"/>
  <c r="D12" i="2"/>
  <c r="E12" i="2"/>
  <c r="G12" i="2"/>
  <c r="B4" i="2"/>
  <c r="C4" i="2"/>
  <c r="D4" i="2"/>
  <c r="E4" i="2"/>
  <c r="F4" i="2"/>
  <c r="G4" i="2"/>
  <c r="B9" i="2"/>
  <c r="C9" i="2"/>
  <c r="D9" i="2"/>
  <c r="E9" i="2"/>
  <c r="F9" i="2"/>
  <c r="G9" i="2"/>
  <c r="B24" i="2"/>
  <c r="C24" i="2"/>
  <c r="D24" i="2"/>
  <c r="E24" i="2"/>
  <c r="F24" i="2"/>
  <c r="G24" i="2"/>
  <c r="B14" i="2"/>
  <c r="C14" i="2"/>
  <c r="D14" i="2"/>
  <c r="E14" i="2"/>
  <c r="F14" i="2"/>
  <c r="G14" i="2"/>
  <c r="B16" i="2"/>
  <c r="C16" i="2"/>
  <c r="D16" i="2"/>
  <c r="E16" i="2"/>
  <c r="F16" i="2"/>
  <c r="G16" i="2"/>
  <c r="B17" i="2"/>
  <c r="C17" i="2"/>
  <c r="D17" i="2"/>
  <c r="E17" i="2"/>
  <c r="F17" i="2"/>
  <c r="G17" i="2"/>
  <c r="B19" i="2"/>
  <c r="C19" i="2"/>
  <c r="D19" i="2"/>
  <c r="E19" i="2"/>
  <c r="F19" i="2"/>
  <c r="G19" i="2"/>
  <c r="B20" i="2"/>
  <c r="C20" i="2"/>
  <c r="D20" i="2"/>
  <c r="E20" i="2"/>
  <c r="F20" i="2"/>
  <c r="G20" i="2"/>
  <c r="B25" i="2"/>
  <c r="C25" i="2"/>
  <c r="D25" i="2"/>
  <c r="E25" i="2"/>
  <c r="F25" i="2"/>
  <c r="G25" i="2"/>
  <c r="B23" i="2"/>
  <c r="C23" i="2"/>
  <c r="D23" i="2"/>
  <c r="E23" i="2"/>
  <c r="F23" i="2"/>
  <c r="G23" i="2"/>
  <c r="B22" i="2"/>
  <c r="C22" i="2"/>
  <c r="D22" i="2"/>
  <c r="E22" i="2"/>
  <c r="F22" i="2"/>
  <c r="G22" i="2"/>
  <c r="B26" i="2"/>
  <c r="C26" i="2"/>
  <c r="D26" i="2"/>
  <c r="E26" i="2"/>
  <c r="F26" i="2"/>
  <c r="G26" i="2"/>
  <c r="B21" i="2"/>
  <c r="C21" i="2"/>
  <c r="D21" i="2"/>
  <c r="E21" i="2"/>
  <c r="F21" i="2"/>
  <c r="G21" i="2"/>
  <c r="B27" i="2"/>
  <c r="C27" i="2"/>
  <c r="D27" i="2"/>
  <c r="E27" i="2"/>
  <c r="F27" i="2"/>
  <c r="G27" i="2"/>
  <c r="C3" i="2"/>
  <c r="D3" i="2"/>
  <c r="E3" i="2"/>
  <c r="F3" i="2"/>
  <c r="G3" i="2"/>
  <c r="B7" i="2"/>
  <c r="C7" i="2"/>
  <c r="D7" i="2"/>
  <c r="E7" i="2"/>
  <c r="F7" i="2"/>
  <c r="G7" i="2"/>
  <c r="B28" i="2"/>
  <c r="C28" i="2"/>
  <c r="D28" i="2"/>
  <c r="E28" i="2"/>
  <c r="F28" i="2"/>
  <c r="G28" i="2"/>
  <c r="B18" i="2"/>
  <c r="C18" i="2"/>
  <c r="D18" i="2"/>
  <c r="E18" i="2"/>
  <c r="F18" i="2"/>
  <c r="G18" i="2"/>
  <c r="C11" i="2"/>
  <c r="D11" i="2"/>
  <c r="E11" i="2"/>
  <c r="F11" i="2"/>
  <c r="B11" i="2"/>
  <c r="G30" i="2" l="1"/>
  <c r="H23" i="2" s="1"/>
  <c r="C30" i="2"/>
  <c r="F30" i="2"/>
  <c r="C24" i="3" s="1"/>
  <c r="C25" i="3" s="1"/>
  <c r="B30" i="2"/>
  <c r="D30" i="2"/>
  <c r="D32" i="2" s="1"/>
  <c r="E30" i="2"/>
  <c r="C22" i="3" s="1"/>
  <c r="C23" i="3" s="1"/>
  <c r="C19" i="3" l="1"/>
  <c r="F19" i="3" s="1"/>
  <c r="E30" i="3"/>
  <c r="C14" i="3"/>
  <c r="H3" i="2"/>
  <c r="G45" i="2"/>
  <c r="H11" i="2"/>
  <c r="H12" i="2"/>
  <c r="H20" i="2"/>
  <c r="H7" i="2"/>
  <c r="H8" i="2"/>
  <c r="H19" i="2"/>
  <c r="B32" i="2"/>
  <c r="H6" i="2"/>
  <c r="H9" i="2"/>
  <c r="H18" i="2"/>
  <c r="H4" i="2"/>
  <c r="H25" i="2"/>
  <c r="H28" i="2"/>
  <c r="H15" i="2"/>
  <c r="H14" i="2"/>
  <c r="H26" i="2"/>
  <c r="H5" i="2"/>
  <c r="H24" i="2"/>
  <c r="H22" i="2"/>
  <c r="H13" i="2"/>
  <c r="H17" i="2"/>
  <c r="H27" i="2"/>
  <c r="H10" i="2"/>
  <c r="H16" i="2"/>
  <c r="H21" i="2"/>
  <c r="F45" i="2"/>
  <c r="F32" i="2"/>
  <c r="E45" i="2"/>
  <c r="E32" i="2"/>
  <c r="C45" i="2"/>
  <c r="C32" i="2"/>
  <c r="B45" i="2"/>
  <c r="D45" i="2"/>
  <c r="C15" i="3" l="1"/>
  <c r="C11" i="3" s="1"/>
  <c r="E37" i="3" s="1"/>
  <c r="H30" i="2"/>
  <c r="G32" i="2"/>
  <c r="L18" i="2"/>
  <c r="F11" i="3" l="1"/>
  <c r="C30" i="3" s="1"/>
  <c r="F30" i="3" s="1"/>
  <c r="C37" i="3" l="1"/>
  <c r="F37" i="3" s="1"/>
</calcChain>
</file>

<file path=xl/comments1.xml><?xml version="1.0" encoding="utf-8"?>
<comments xmlns="http://schemas.openxmlformats.org/spreadsheetml/2006/main">
  <authors>
    <author>Cartera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Cartera:</t>
        </r>
        <r>
          <rPr>
            <sz val="9"/>
            <color indexed="81"/>
            <rFont val="Tahoma"/>
            <family val="2"/>
          </rPr>
          <t xml:space="preserve">
ENVIAR CORREOS A LA SUPERSALUD PARA DAR A CONOCER EL CASO</t>
        </r>
      </text>
    </comment>
  </commentList>
</comments>
</file>

<file path=xl/sharedStrings.xml><?xml version="1.0" encoding="utf-8"?>
<sst xmlns="http://schemas.openxmlformats.org/spreadsheetml/2006/main" count="294" uniqueCount="105">
  <si>
    <t>RÉGIMEN</t>
  </si>
  <si>
    <t>De 0 a 60</t>
  </si>
  <si>
    <t>De 61 a 90</t>
  </si>
  <si>
    <t>De 91 a 180</t>
  </si>
  <si>
    <t>De 181 a 360</t>
  </si>
  <si>
    <t>Mayor a 360</t>
  </si>
  <si>
    <t>Total</t>
  </si>
  <si>
    <t>Cafesalud</t>
  </si>
  <si>
    <t>Comfamiliar Huila</t>
  </si>
  <si>
    <t>Comparta</t>
  </si>
  <si>
    <t>Coosalud</t>
  </si>
  <si>
    <t>Emdisalud</t>
  </si>
  <si>
    <t>Famisanar</t>
  </si>
  <si>
    <t>Medimás</t>
  </si>
  <si>
    <t>Medisalud UT</t>
  </si>
  <si>
    <t>Nueva EPS</t>
  </si>
  <si>
    <t>Policía</t>
  </si>
  <si>
    <t>Unisalud UPTC</t>
  </si>
  <si>
    <t>Saludcoop</t>
  </si>
  <si>
    <t>Colombiana de Salud</t>
  </si>
  <si>
    <t>Sanitas</t>
  </si>
  <si>
    <t>Sanidad Militar</t>
  </si>
  <si>
    <t>Comfamiliar Nariño</t>
  </si>
  <si>
    <t>Salud Total</t>
  </si>
  <si>
    <t>Cajacopi eps</t>
  </si>
  <si>
    <t>Coomeva</t>
  </si>
  <si>
    <t>Municipio de Sogamoso</t>
  </si>
  <si>
    <t>Compensar</t>
  </si>
  <si>
    <t>Universidad de Boyacá</t>
  </si>
  <si>
    <t>SSB</t>
  </si>
  <si>
    <t>Caprecom</t>
  </si>
  <si>
    <t>No PBS 2020</t>
  </si>
  <si>
    <t>Comfaboy</t>
  </si>
  <si>
    <t>Seleccionar 
RÉGIMEN:</t>
  </si>
  <si>
    <t>Contributivo</t>
  </si>
  <si>
    <t>Subsidiado</t>
  </si>
  <si>
    <t>Especial</t>
  </si>
  <si>
    <t>Inimputables</t>
  </si>
  <si>
    <t>No PBS</t>
  </si>
  <si>
    <t>TOTAL</t>
  </si>
  <si>
    <t>RIESGO BAJO</t>
  </si>
  <si>
    <t>RIESGO MEDIO</t>
  </si>
  <si>
    <t>RIESGO ALTO</t>
  </si>
  <si>
    <t>PERSUASIVO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</si>
  <si>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entury Gothic"/>
        <family val="2"/>
      </rPr>
      <t>Mínima cuantía: Inferiores a 40 SMMLV: Hasta dos (2) meses de plazo.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</si>
  <si>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entury Gothic"/>
        <family val="2"/>
      </rPr>
      <t>Menor cuantía: Entre 40 SMMLV más un peso y hasta 150 SMMLV.}: Hasta cuatro (4) meses de plazo.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</si>
  <si>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entury Gothic"/>
        <family val="2"/>
      </rPr>
      <t>Mayor cuantía: Superior a 150 SMMLV: Hasta seis (6) meses de plazo.</t>
    </r>
  </si>
  <si>
    <t>PRE-JURIDICO</t>
  </si>
  <si>
    <t>GERENCIA</t>
  </si>
  <si>
    <t>PORCENTAJE DE CARTERA POR COBRAR</t>
  </si>
  <si>
    <t>RESUMEN CARTERA POR EDADES 31 DE ENERO 2021</t>
  </si>
  <si>
    <t>SUPERAVIT  O DEFICIT OPERACIONAL  CORRIENTE</t>
  </si>
  <si>
    <t>INGRESOS OPERACIONALES CORRIENTES RECAUDADOS</t>
  </si>
  <si>
    <t>-</t>
  </si>
  <si>
    <t>GASTOS OPERACIONALES CORRIENTES COMPROMETIDOS</t>
  </si>
  <si>
    <t>VENTA SERVICIOS DE SALUD + 80% CARTERA MENOR 90 DIAS</t>
  </si>
  <si>
    <t>MENOS</t>
  </si>
  <si>
    <t>GASTOS OPERACIONALES COMPROMETIDOS</t>
  </si>
  <si>
    <t>CARTERA 0-180 DIAS</t>
  </si>
  <si>
    <t>SUPERAVIT  O DEFICIT OPERACIONAL NO  CORRIENTE</t>
  </si>
  <si>
    <t>ESTIMACION DE RECAUDO DE CARTERA</t>
  </si>
  <si>
    <t>PASIVOS ADQUIRIDOS EN VIGENCIAS ANTERIORES</t>
  </si>
  <si>
    <t>CARTERA 180-360 DIAS</t>
  </si>
  <si>
    <t>CARTERA &gt;360 DIAS</t>
  </si>
  <si>
    <t>SUPERAVIT  O DEFICIT TOTAL</t>
  </si>
  <si>
    <t>+</t>
  </si>
  <si>
    <t>INDICE DE RIESGO</t>
  </si>
  <si>
    <t>SUPERAVIT  O DEFICIT OPERACIONAL TOTAL</t>
  </si>
  <si>
    <t>/</t>
  </si>
  <si>
    <t>INGRESOS OPERACIONALES TOTALES RECAUDADOS</t>
  </si>
  <si>
    <t>SUPERAVIT O DEFICIT PRESUPUESTAL</t>
  </si>
  <si>
    <t>INGRESOS RECONOCIDOS</t>
  </si>
  <si>
    <t>GASTOS COMPROMETIDOS</t>
  </si>
  <si>
    <t>Sin Riesgo</t>
  </si>
  <si>
    <t>≥0</t>
  </si>
  <si>
    <t>Riesgo bajo</t>
  </si>
  <si>
    <t>Entre -0,01 y -0,10</t>
  </si>
  <si>
    <t>Riesgo Medio</t>
  </si>
  <si>
    <t>Entre -0,11 y -0,20</t>
  </si>
  <si>
    <t>Riesgo alto</t>
  </si>
  <si>
    <t>≤ -21</t>
  </si>
  <si>
    <t>Seleccionar Vigencia</t>
  </si>
  <si>
    <t>MES</t>
  </si>
  <si>
    <t>FACTURACIÓN</t>
  </si>
  <si>
    <t>RECAUDO</t>
  </si>
  <si>
    <t>GLOSA</t>
  </si>
  <si>
    <t>CARTERA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</si>
  <si>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</si>
  <si>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</si>
  <si>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</si>
  <si>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</si>
  <si>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</si>
  <si>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</si>
  <si>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</si>
  <si>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</si>
  <si>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</si>
  <si>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</si>
  <si>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</si>
  <si>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</si>
  <si>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CALCULO DE INDICE DE RIESGO : PERIODO  DICIEMBRE  DE 2020</t>
  </si>
  <si>
    <t>RESOLUCION 2509 DE 2012</t>
  </si>
  <si>
    <t>Cuando una Empresa Social del Estado quede categorizada: sin riesgo (a), en riesgo bajo (b) o riesgo medio (c), y simultáneamente en riesgo alto por reportar ingresos reconocidos inferiores a los gastos comprometidos (e), se categorizará en riesgo alto.</t>
  </si>
  <si>
    <t xml:space="preserve">VERSION: 1 </t>
  </si>
  <si>
    <t>CODIGO: F-GF-CO-001</t>
  </si>
  <si>
    <t>FECHA: 15/12/2020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</si>
</sst>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mm"/>
    <numFmt numFmtId="166" formatCode="_(* #,##0_);_(* \(#,##0\);_(* &quot;-&quot;??_);_(@_)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Britannic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1" xfId="0" applyFill="1" applyBorder="1" applyAlignment="1">
      <alignment horizontal="center"/>
    </xf>
    <xf numFmtId="165" fontId="0" fillId="0" borderId="1" xfId="0" applyNumberFormat="1" applyBorder="1"/>
    <xf numFmtId="165" fontId="2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166" fontId="0" fillId="0" borderId="0" xfId="1" applyNumberFormat="1" applyFont="1"/>
    <xf numFmtId="165" fontId="2" fillId="0" borderId="0" xfId="0" applyNumberFormat="1" applyFont="1" applyFill="1" applyBorder="1" applyAlignment="1">
      <alignment horizontal="center"/>
    </xf>
    <xf numFmtId="10" fontId="0" fillId="0" borderId="0" xfId="0" applyNumberFormat="1"/>
    <xf numFmtId="9" fontId="2" fillId="0" borderId="0" xfId="2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2" fillId="0" borderId="9" xfId="2" applyFont="1" applyBorder="1"/>
    <xf numFmtId="9" fontId="2" fillId="0" borderId="0" xfId="2" applyFont="1" applyBorder="1"/>
    <xf numFmtId="9" fontId="2" fillId="0" borderId="10" xfId="2" applyFont="1" applyBorder="1"/>
    <xf numFmtId="9" fontId="9" fillId="0" borderId="9" xfId="2" applyFont="1" applyBorder="1" applyAlignment="1">
      <alignment horizontal="center"/>
    </xf>
    <xf numFmtId="9" fontId="9" fillId="0" borderId="0" xfId="2" applyFont="1" applyBorder="1" applyAlignment="1">
      <alignment horizontal="center"/>
    </xf>
    <xf numFmtId="9" fontId="9" fillId="0" borderId="10" xfId="2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9" fontId="2" fillId="0" borderId="16" xfId="2" applyFont="1" applyBorder="1"/>
    <xf numFmtId="9" fontId="9" fillId="0" borderId="16" xfId="2" applyFont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2" fillId="4" borderId="1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/>
    </xf>
    <xf numFmtId="3" fontId="2" fillId="0" borderId="3" xfId="0" applyNumberFormat="1" applyFont="1" applyBorder="1"/>
    <xf numFmtId="9" fontId="2" fillId="0" borderId="3" xfId="0" applyNumberFormat="1" applyFont="1" applyBorder="1" applyAlignment="1">
      <alignment horizontal="center"/>
    </xf>
    <xf numFmtId="165" fontId="0" fillId="0" borderId="21" xfId="0" applyNumberFormat="1" applyBorder="1"/>
    <xf numFmtId="9" fontId="0" fillId="0" borderId="8" xfId="2" applyFont="1" applyBorder="1" applyAlignment="1">
      <alignment horizontal="center"/>
    </xf>
    <xf numFmtId="165" fontId="0" fillId="0" borderId="22" xfId="0" applyNumberFormat="1" applyBorder="1"/>
    <xf numFmtId="3" fontId="0" fillId="0" borderId="23" xfId="0" applyNumberFormat="1" applyBorder="1" applyAlignment="1">
      <alignment horizontal="center"/>
    </xf>
    <xf numFmtId="9" fontId="0" fillId="0" borderId="24" xfId="2" applyFont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1" fontId="0" fillId="0" borderId="0" xfId="3" applyFont="1"/>
    <xf numFmtId="41" fontId="0" fillId="0" borderId="0" xfId="0" applyNumberFormat="1"/>
    <xf numFmtId="41" fontId="2" fillId="0" borderId="0" xfId="0" applyNumberFormat="1" applyFont="1"/>
    <xf numFmtId="43" fontId="0" fillId="0" borderId="0" xfId="0" applyNumberFormat="1"/>
    <xf numFmtId="43" fontId="2" fillId="0" borderId="0" xfId="0" applyNumberFormat="1" applyFont="1"/>
    <xf numFmtId="0" fontId="0" fillId="0" borderId="0" xfId="0" applyAlignment="1">
      <alignment horizontal="right"/>
    </xf>
    <xf numFmtId="41" fontId="2" fillId="0" borderId="0" xfId="0" applyNumberFormat="1" applyFont="1" applyAlignment="1">
      <alignment horizontal="right"/>
    </xf>
    <xf numFmtId="0" fontId="2" fillId="0" borderId="0" xfId="0" applyFont="1"/>
    <xf numFmtId="41" fontId="2" fillId="0" borderId="0" xfId="3" applyFont="1"/>
    <xf numFmtId="165" fontId="0" fillId="0" borderId="9" xfId="0" applyNumberFormat="1" applyBorder="1"/>
    <xf numFmtId="165" fontId="0" fillId="6" borderId="27" xfId="0" applyNumberFormat="1" applyFill="1" applyBorder="1"/>
    <xf numFmtId="3" fontId="0" fillId="6" borderId="7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8" xfId="0" applyNumberFormat="1" applyFill="1" applyBorder="1" applyAlignment="1">
      <alignment horizontal="center"/>
    </xf>
    <xf numFmtId="3" fontId="0" fillId="6" borderId="15" xfId="0" applyNumberFormat="1" applyFill="1" applyBorder="1" applyAlignment="1">
      <alignment horizontal="center"/>
    </xf>
    <xf numFmtId="3" fontId="0" fillId="6" borderId="23" xfId="0" applyNumberFormat="1" applyFill="1" applyBorder="1" applyAlignment="1">
      <alignment horizontal="center"/>
    </xf>
    <xf numFmtId="9" fontId="0" fillId="6" borderId="24" xfId="2" applyFont="1" applyFill="1" applyBorder="1" applyAlignment="1">
      <alignment horizontal="center"/>
    </xf>
    <xf numFmtId="165" fontId="0" fillId="6" borderId="21" xfId="0" applyNumberFormat="1" applyFill="1" applyBorder="1"/>
    <xf numFmtId="3" fontId="0" fillId="6" borderId="2" xfId="0" applyNumberFormat="1" applyFill="1" applyBorder="1" applyAlignment="1">
      <alignment horizontal="center"/>
    </xf>
    <xf numFmtId="9" fontId="0" fillId="6" borderId="8" xfId="2" applyFont="1" applyFill="1" applyBorder="1" applyAlignment="1">
      <alignment horizontal="center"/>
    </xf>
    <xf numFmtId="165" fontId="2" fillId="6" borderId="21" xfId="0" applyNumberFormat="1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9" fontId="12" fillId="0" borderId="1" xfId="0" applyNumberFormat="1" applyFont="1" applyFill="1" applyBorder="1" applyAlignment="1">
      <alignment horizontal="center"/>
    </xf>
    <xf numFmtId="3" fontId="11" fillId="0" borderId="0" xfId="0" applyNumberFormat="1" applyFont="1" applyFill="1"/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1" fontId="0" fillId="0" borderId="1" xfId="3" applyFont="1" applyBorder="1"/>
    <xf numFmtId="3" fontId="0" fillId="2" borderId="1" xfId="0" applyNumberFormat="1" applyFill="1" applyBorder="1"/>
    <xf numFmtId="3" fontId="13" fillId="0" borderId="0" xfId="0" applyNumberFormat="1" applyFont="1" applyFill="1" applyAlignment="1">
      <alignment horizontal="center"/>
    </xf>
    <xf numFmtId="164" fontId="11" fillId="0" borderId="0" xfId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5" borderId="11" xfId="0" applyNumberFormat="1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167" fontId="10" fillId="0" borderId="28" xfId="0" applyNumberFormat="1" applyFont="1" applyFill="1" applyBorder="1" applyAlignment="1">
      <alignment horizontal="center" vertical="center" wrapText="1"/>
    </xf>
    <xf numFmtId="167" fontId="10" fillId="0" borderId="29" xfId="0" applyNumberFormat="1" applyFont="1" applyFill="1" applyBorder="1" applyAlignment="1">
      <alignment horizontal="center" vertical="center" wrapText="1"/>
    </xf>
    <xf numFmtId="167" fontId="10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C6C6C"/>
      <color rgb="FFFF9933"/>
      <color rgb="FFFAE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3358101</xdr:colOff>
      <xdr:row>0</xdr:row>
      <xdr:rowOff>84926</xdr:rowOff>
    </xdr:from>
    <xdr:to>
      <xdr:col>4</xdr:col>
      <xdr:colOff>4257261</xdr:colOff>
      <xdr:row>3</xdr:row>
      <xdr:rowOff>289892</xdr:rowOff>
    </xdr:to>
    <xdr:pic>
      <xdr:nvPicPr>
        <xdr:cNvPr id="2" name="Imagen 3" descr="Dibuj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7666" y="84926"/>
          <a:ext cx="899160" cy="908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124240</xdr:colOff>
      <xdr:row>0</xdr:row>
      <xdr:rowOff>76534</xdr:rowOff>
    </xdr:from>
    <xdr:to>
      <xdr:col>1</xdr:col>
      <xdr:colOff>1518478</xdr:colOff>
      <xdr:row>3</xdr:row>
      <xdr:rowOff>455544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40" y="76534"/>
          <a:ext cx="2512390" cy="1083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738476</xdr:colOff>
      <xdr:row>0</xdr:row>
      <xdr:rowOff>119822</xdr:rowOff>
    </xdr:from>
    <xdr:to>
      <xdr:col>4</xdr:col>
      <xdr:colOff>2263913</xdr:colOff>
      <xdr:row>3</xdr:row>
      <xdr:rowOff>83710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6085" y="119822"/>
          <a:ext cx="6467393" cy="667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TERA%202021\CARTERA%20CRIB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Hoja1"/>
      <sheetName val="Hoja2"/>
      <sheetName val="BD"/>
      <sheetName val="Pagos"/>
      <sheetName val="Radicación"/>
      <sheetName val="Glosas"/>
      <sheetName val="Baja C X C"/>
      <sheetName val="Parámetr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BreakPreview" zoomScale="69" zoomScaleNormal="69" zoomScaleSheetLayoutView="69" workbookViewId="0">
      <selection activeCell="I24" sqref="I24"/>
    </sheetView>
  </sheetViews>
  <sheetFormatPr baseColWidth="10" defaultColWidth="11.42578125" defaultRowHeight="14.25" x14ac:dyDescent="0.2"/>
  <cols>
    <col min="1" max="1" width="16.85546875" style="67" customWidth="1"/>
    <col min="2" max="2" width="40.85546875" style="68" customWidth="1"/>
    <col min="3" max="3" width="61.5703125" style="67" bestFit="1" customWidth="1"/>
    <col min="4" max="4" width="12.7109375" style="67" customWidth="1"/>
    <col min="5" max="5" width="65.5703125" style="67" bestFit="1" customWidth="1"/>
    <col min="6" max="6" width="24.5703125" style="67" customWidth="1"/>
    <col min="7" max="7" width="11.42578125" style="67"/>
    <col min="8" max="8" width="22.7109375" style="68" customWidth="1"/>
    <col min="9" max="9" width="21.42578125" style="67" bestFit="1" customWidth="1"/>
    <col min="10" max="16384" width="11.42578125" style="67"/>
  </cols>
  <sheetData>
    <row r="1" spans="1:8" ht="15" customHeight="1" x14ac:dyDescent="0.2">
      <c r="A1" s="93"/>
      <c r="B1" s="93"/>
      <c r="C1" s="93"/>
      <c r="D1" s="93"/>
      <c r="E1" s="93"/>
      <c r="F1" s="94" t="s">
        <v>102</v>
      </c>
    </row>
    <row r="2" spans="1:8" x14ac:dyDescent="0.2">
      <c r="A2" s="93"/>
      <c r="B2" s="93"/>
      <c r="C2" s="93"/>
      <c r="D2" s="93"/>
      <c r="E2" s="93"/>
      <c r="F2" s="94"/>
      <c r="H2" s="83"/>
    </row>
    <row r="3" spans="1:8" ht="27" customHeight="1" x14ac:dyDescent="0.2">
      <c r="A3" s="93"/>
      <c r="B3" s="93"/>
      <c r="C3" s="93"/>
      <c r="D3" s="93"/>
      <c r="E3" s="93"/>
      <c r="F3" s="84" t="s">
        <v>103</v>
      </c>
      <c r="H3" s="83"/>
    </row>
    <row r="4" spans="1:8" ht="46.5" customHeight="1" x14ac:dyDescent="0.2">
      <c r="A4" s="93"/>
      <c r="B4" s="93"/>
      <c r="C4" s="93"/>
      <c r="D4" s="93"/>
      <c r="E4" s="93"/>
      <c r="F4" s="84" t="s">
        <v>104</v>
      </c>
      <c r="H4" s="83"/>
    </row>
    <row r="5" spans="1:8" ht="46.15" customHeight="1" x14ac:dyDescent="0.25">
      <c r="A5" s="95" t="s">
        <v>100</v>
      </c>
      <c r="B5" s="95"/>
      <c r="C5" s="95"/>
      <c r="D5" s="95"/>
      <c r="E5" s="95"/>
      <c r="F5" s="95"/>
      <c r="H5" s="83"/>
    </row>
    <row r="6" spans="1:8" ht="53.45" customHeight="1" x14ac:dyDescent="0.25">
      <c r="A6" s="95" t="s">
        <v>99</v>
      </c>
      <c r="B6" s="95"/>
      <c r="C6" s="95"/>
      <c r="D6" s="95"/>
      <c r="E6" s="95"/>
      <c r="F6" s="95"/>
      <c r="H6" s="83"/>
    </row>
    <row r="9" spans="1:8" s="65" customFormat="1" ht="15" customHeight="1" x14ac:dyDescent="0.25">
      <c r="A9" s="96">
        <v>5.0999999999999996</v>
      </c>
      <c r="B9" s="99" t="s">
        <v>51</v>
      </c>
      <c r="C9" s="96" t="s">
        <v>52</v>
      </c>
      <c r="D9" s="96" t="s">
        <v>53</v>
      </c>
      <c r="E9" s="96" t="s">
        <v>54</v>
      </c>
      <c r="F9" s="96" t="s">
        <v>39</v>
      </c>
      <c r="H9" s="66"/>
    </row>
    <row r="10" spans="1:8" ht="14.25" customHeight="1" x14ac:dyDescent="0.2">
      <c r="A10" s="96"/>
      <c r="B10" s="100"/>
      <c r="C10" s="96"/>
      <c r="D10" s="96"/>
      <c r="E10" s="96"/>
      <c r="F10" s="96"/>
    </row>
    <row r="11" spans="1:8" ht="14.25" customHeight="1" x14ac:dyDescent="0.2">
      <c r="A11" s="96"/>
      <c r="B11" s="100"/>
      <c r="C11" s="97">
        <f>(2991700861+3116124273)+C15</f>
        <v>8615472878</v>
      </c>
      <c r="D11" s="96"/>
      <c r="E11" s="98">
        <f>+E44</f>
        <v>8515197093</v>
      </c>
      <c r="F11" s="98">
        <f>+C11-E11</f>
        <v>100275785</v>
      </c>
      <c r="H11" s="82"/>
    </row>
    <row r="12" spans="1:8" ht="14.25" customHeight="1" x14ac:dyDescent="0.2">
      <c r="A12" s="96"/>
      <c r="B12" s="100"/>
      <c r="C12" s="98"/>
      <c r="D12" s="96"/>
      <c r="E12" s="98"/>
      <c r="F12" s="98"/>
      <c r="H12" s="82"/>
    </row>
    <row r="13" spans="1:8" s="72" customFormat="1" ht="11.25" x14ac:dyDescent="0.2">
      <c r="A13" s="96"/>
      <c r="B13" s="101"/>
      <c r="C13" s="69" t="s">
        <v>55</v>
      </c>
      <c r="D13" s="70" t="s">
        <v>56</v>
      </c>
      <c r="E13" s="69" t="s">
        <v>57</v>
      </c>
      <c r="F13" s="71" t="s">
        <v>39</v>
      </c>
      <c r="H13" s="81"/>
    </row>
    <row r="14" spans="1:8" x14ac:dyDescent="0.2">
      <c r="A14" s="96"/>
      <c r="B14" s="71" t="s">
        <v>58</v>
      </c>
      <c r="C14" s="69">
        <f>+'CARTERA POR EDADES'!B30+'CARTERA POR EDADES'!C30+'CARTERA POR EDADES'!D30</f>
        <v>3134559680</v>
      </c>
    </row>
    <row r="15" spans="1:8" x14ac:dyDescent="0.2">
      <c r="A15" s="96"/>
      <c r="B15" s="73">
        <v>0.8</v>
      </c>
      <c r="C15" s="69">
        <f>+C14*80/100</f>
        <v>2507647744</v>
      </c>
    </row>
    <row r="17" spans="1:6" ht="14.25" customHeight="1" x14ac:dyDescent="0.2">
      <c r="A17" s="96">
        <v>5.2</v>
      </c>
      <c r="B17" s="96" t="s">
        <v>59</v>
      </c>
      <c r="C17" s="96" t="s">
        <v>60</v>
      </c>
      <c r="D17" s="96" t="s">
        <v>53</v>
      </c>
      <c r="E17" s="96" t="s">
        <v>61</v>
      </c>
      <c r="F17" s="96" t="s">
        <v>39</v>
      </c>
    </row>
    <row r="18" spans="1:6" ht="14.25" customHeight="1" x14ac:dyDescent="0.2">
      <c r="A18" s="96"/>
      <c r="B18" s="96"/>
      <c r="C18" s="96"/>
      <c r="D18" s="96"/>
      <c r="E18" s="96"/>
      <c r="F18" s="96"/>
    </row>
    <row r="19" spans="1:6" ht="14.25" customHeight="1" x14ac:dyDescent="0.2">
      <c r="A19" s="96"/>
      <c r="B19" s="96"/>
      <c r="C19" s="98">
        <f>+C23+C25</f>
        <v>3337120473.7264004</v>
      </c>
      <c r="D19" s="96"/>
      <c r="E19" s="98">
        <v>0</v>
      </c>
      <c r="F19" s="98">
        <f>+C19-E19</f>
        <v>3337120473.7264004</v>
      </c>
    </row>
    <row r="20" spans="1:6" ht="14.25" customHeight="1" x14ac:dyDescent="0.2">
      <c r="A20" s="96"/>
      <c r="B20" s="96"/>
      <c r="C20" s="98"/>
      <c r="D20" s="96"/>
      <c r="E20" s="98"/>
      <c r="F20" s="98"/>
    </row>
    <row r="21" spans="1:6" ht="14.25" customHeight="1" x14ac:dyDescent="0.2">
      <c r="A21" s="96"/>
      <c r="B21" s="96"/>
      <c r="C21" s="69" t="s">
        <v>55</v>
      </c>
      <c r="D21" s="70" t="s">
        <v>56</v>
      </c>
      <c r="E21" s="69" t="s">
        <v>61</v>
      </c>
      <c r="F21" s="71" t="s">
        <v>39</v>
      </c>
    </row>
    <row r="22" spans="1:6" ht="14.25" customHeight="1" x14ac:dyDescent="0.2">
      <c r="A22" s="96"/>
      <c r="B22" s="71" t="s">
        <v>62</v>
      </c>
      <c r="C22" s="69">
        <f>+'CARTERA POR EDADES'!E30</f>
        <v>1850622425</v>
      </c>
    </row>
    <row r="23" spans="1:6" ht="14.25" customHeight="1" x14ac:dyDescent="0.2">
      <c r="A23" s="96"/>
      <c r="B23" s="73">
        <v>0.75</v>
      </c>
      <c r="C23" s="69">
        <f>+C22*0.75</f>
        <v>1387966818.75</v>
      </c>
      <c r="E23" s="74"/>
    </row>
    <row r="24" spans="1:6" x14ac:dyDescent="0.2">
      <c r="A24" s="96"/>
      <c r="B24" s="71" t="s">
        <v>63</v>
      </c>
      <c r="C24" s="69">
        <f>+'CARTERA POR EDADES'!F30</f>
        <v>3898307309.9528003</v>
      </c>
    </row>
    <row r="25" spans="1:6" x14ac:dyDescent="0.2">
      <c r="A25" s="96"/>
      <c r="B25" s="73">
        <v>0.5</v>
      </c>
      <c r="C25" s="69">
        <f>+C24*0.5</f>
        <v>1949153654.9764001</v>
      </c>
    </row>
    <row r="28" spans="1:6" ht="14.25" customHeight="1" x14ac:dyDescent="0.2">
      <c r="A28" s="99">
        <v>5.3</v>
      </c>
      <c r="B28" s="99" t="s">
        <v>64</v>
      </c>
      <c r="C28" s="99" t="s">
        <v>51</v>
      </c>
      <c r="D28" s="99" t="s">
        <v>65</v>
      </c>
      <c r="E28" s="99" t="s">
        <v>59</v>
      </c>
      <c r="F28" s="99" t="s">
        <v>39</v>
      </c>
    </row>
    <row r="29" spans="1:6" ht="14.25" customHeight="1" x14ac:dyDescent="0.2">
      <c r="A29" s="100"/>
      <c r="B29" s="100"/>
      <c r="C29" s="101"/>
      <c r="D29" s="100"/>
      <c r="E29" s="101"/>
      <c r="F29" s="101"/>
    </row>
    <row r="30" spans="1:6" ht="14.25" customHeight="1" x14ac:dyDescent="0.2">
      <c r="A30" s="100"/>
      <c r="B30" s="100"/>
      <c r="C30" s="102">
        <f>+F11</f>
        <v>100275785</v>
      </c>
      <c r="D30" s="100"/>
      <c r="E30" s="102">
        <f>+F19</f>
        <v>3337120473.7264004</v>
      </c>
      <c r="F30" s="102">
        <f>+C30+E30</f>
        <v>3437396258.7264004</v>
      </c>
    </row>
    <row r="31" spans="1:6" ht="14.25" customHeight="1" x14ac:dyDescent="0.2">
      <c r="A31" s="100"/>
      <c r="B31" s="100"/>
      <c r="C31" s="103"/>
      <c r="D31" s="100"/>
      <c r="E31" s="103"/>
      <c r="F31" s="103"/>
    </row>
    <row r="32" spans="1:6" ht="14.25" customHeight="1" x14ac:dyDescent="0.2">
      <c r="A32" s="101"/>
      <c r="B32" s="101"/>
      <c r="C32" s="104"/>
      <c r="D32" s="101"/>
      <c r="E32" s="104"/>
      <c r="F32" s="104"/>
    </row>
    <row r="35" spans="1:8" x14ac:dyDescent="0.2">
      <c r="A35" s="96">
        <v>5.4</v>
      </c>
      <c r="B35" s="99" t="s">
        <v>66</v>
      </c>
      <c r="C35" s="99" t="s">
        <v>67</v>
      </c>
      <c r="D35" s="99" t="s">
        <v>68</v>
      </c>
      <c r="E35" s="99" t="s">
        <v>69</v>
      </c>
      <c r="F35" s="99" t="s">
        <v>39</v>
      </c>
    </row>
    <row r="36" spans="1:8" x14ac:dyDescent="0.2">
      <c r="A36" s="96"/>
      <c r="B36" s="100"/>
      <c r="C36" s="101"/>
      <c r="D36" s="100"/>
      <c r="E36" s="101"/>
      <c r="F36" s="101"/>
      <c r="H36" s="67"/>
    </row>
    <row r="37" spans="1:8" x14ac:dyDescent="0.2">
      <c r="A37" s="96"/>
      <c r="B37" s="100"/>
      <c r="C37" s="102">
        <f>+F30</f>
        <v>3437396258.7264004</v>
      </c>
      <c r="D37" s="100"/>
      <c r="E37" s="102">
        <f>+C11+C19</f>
        <v>11952593351.7264</v>
      </c>
      <c r="F37" s="105">
        <f>+C37/E37</f>
        <v>0.28758581151176804</v>
      </c>
      <c r="H37" s="67"/>
    </row>
    <row r="38" spans="1:8" x14ac:dyDescent="0.2">
      <c r="A38" s="96"/>
      <c r="B38" s="100"/>
      <c r="C38" s="103"/>
      <c r="D38" s="100"/>
      <c r="E38" s="103"/>
      <c r="F38" s="106"/>
      <c r="H38" s="67"/>
    </row>
    <row r="39" spans="1:8" x14ac:dyDescent="0.2">
      <c r="A39" s="96"/>
      <c r="B39" s="101"/>
      <c r="C39" s="104"/>
      <c r="D39" s="101"/>
      <c r="E39" s="104"/>
      <c r="F39" s="107"/>
      <c r="H39" s="67"/>
    </row>
    <row r="42" spans="1:8" x14ac:dyDescent="0.2">
      <c r="A42" s="96">
        <v>5.5</v>
      </c>
      <c r="B42" s="99" t="s">
        <v>70</v>
      </c>
      <c r="C42" s="99" t="s">
        <v>71</v>
      </c>
      <c r="D42" s="99" t="s">
        <v>53</v>
      </c>
      <c r="E42" s="99" t="s">
        <v>72</v>
      </c>
      <c r="F42" s="99" t="s">
        <v>39</v>
      </c>
    </row>
    <row r="43" spans="1:8" x14ac:dyDescent="0.2">
      <c r="A43" s="96"/>
      <c r="B43" s="100"/>
      <c r="C43" s="101"/>
      <c r="D43" s="100"/>
      <c r="E43" s="101"/>
      <c r="F43" s="101"/>
    </row>
    <row r="44" spans="1:8" x14ac:dyDescent="0.2">
      <c r="A44" s="96"/>
      <c r="B44" s="100"/>
      <c r="C44" s="102">
        <v>14052250379</v>
      </c>
      <c r="D44" s="100"/>
      <c r="E44" s="102">
        <v>8515197093</v>
      </c>
      <c r="F44" s="102">
        <f>+C44-E44</f>
        <v>5537053286</v>
      </c>
    </row>
    <row r="45" spans="1:8" x14ac:dyDescent="0.2">
      <c r="A45" s="96"/>
      <c r="B45" s="100"/>
      <c r="C45" s="103"/>
      <c r="D45" s="100"/>
      <c r="E45" s="103"/>
      <c r="F45" s="103"/>
    </row>
    <row r="46" spans="1:8" x14ac:dyDescent="0.2">
      <c r="A46" s="96"/>
      <c r="B46" s="101"/>
      <c r="C46" s="104"/>
      <c r="D46" s="101"/>
      <c r="E46" s="104"/>
      <c r="F46" s="104"/>
    </row>
    <row r="49" spans="1:6" ht="15" x14ac:dyDescent="0.25">
      <c r="B49" s="75" t="s">
        <v>73</v>
      </c>
      <c r="C49" s="75" t="s">
        <v>74</v>
      </c>
    </row>
    <row r="50" spans="1:6" ht="15" x14ac:dyDescent="0.25">
      <c r="B50" s="75" t="s">
        <v>75</v>
      </c>
      <c r="C50" s="75" t="s">
        <v>76</v>
      </c>
    </row>
    <row r="51" spans="1:6" ht="15" x14ac:dyDescent="0.25">
      <c r="B51" s="75" t="s">
        <v>77</v>
      </c>
      <c r="C51" s="75" t="s">
        <v>78</v>
      </c>
    </row>
    <row r="52" spans="1:6" ht="15" x14ac:dyDescent="0.25">
      <c r="B52" s="76" t="s">
        <v>79</v>
      </c>
      <c r="C52" s="76" t="s">
        <v>80</v>
      </c>
    </row>
    <row r="54" spans="1:6" ht="14.45" customHeight="1" x14ac:dyDescent="0.2">
      <c r="A54" s="108" t="s">
        <v>101</v>
      </c>
      <c r="B54" s="108"/>
      <c r="C54" s="108"/>
      <c r="D54" s="108"/>
      <c r="E54" s="108"/>
      <c r="F54" s="108"/>
    </row>
    <row r="55" spans="1:6" x14ac:dyDescent="0.2">
      <c r="A55" s="108"/>
      <c r="B55" s="108"/>
      <c r="C55" s="108"/>
      <c r="D55" s="108"/>
      <c r="E55" s="108"/>
      <c r="F55" s="108"/>
    </row>
  </sheetData>
  <mergeCells count="51">
    <mergeCell ref="E30:E32"/>
    <mergeCell ref="F30:F32"/>
    <mergeCell ref="A35:A39"/>
    <mergeCell ref="B35:B39"/>
    <mergeCell ref="C35:C36"/>
    <mergeCell ref="D35:D39"/>
    <mergeCell ref="E35:E36"/>
    <mergeCell ref="C37:C39"/>
    <mergeCell ref="E37:E39"/>
    <mergeCell ref="A54:F55"/>
    <mergeCell ref="A42:A46"/>
    <mergeCell ref="B42:B46"/>
    <mergeCell ref="C42:C43"/>
    <mergeCell ref="D42:D46"/>
    <mergeCell ref="E42:E43"/>
    <mergeCell ref="F42:F43"/>
    <mergeCell ref="C44:C46"/>
    <mergeCell ref="E44:E46"/>
    <mergeCell ref="F44:F46"/>
    <mergeCell ref="F35:F36"/>
    <mergeCell ref="F37:F39"/>
    <mergeCell ref="F17:F18"/>
    <mergeCell ref="C19:C20"/>
    <mergeCell ref="E19:E20"/>
    <mergeCell ref="F19:F20"/>
    <mergeCell ref="A28:A32"/>
    <mergeCell ref="B28:B32"/>
    <mergeCell ref="C28:C29"/>
    <mergeCell ref="A17:A25"/>
    <mergeCell ref="B17:B21"/>
    <mergeCell ref="C17:C18"/>
    <mergeCell ref="D17:D20"/>
    <mergeCell ref="E17:E18"/>
    <mergeCell ref="D28:D32"/>
    <mergeCell ref="E28:E29"/>
    <mergeCell ref="F28:F29"/>
    <mergeCell ref="C30:C32"/>
    <mergeCell ref="C11:C12"/>
    <mergeCell ref="E11:E12"/>
    <mergeCell ref="F11:F12"/>
    <mergeCell ref="A9:A15"/>
    <mergeCell ref="B9:B13"/>
    <mergeCell ref="C9:C10"/>
    <mergeCell ref="D9:D12"/>
    <mergeCell ref="E9:E10"/>
    <mergeCell ref="A1:B4"/>
    <mergeCell ref="C1:E4"/>
    <mergeCell ref="F1:F2"/>
    <mergeCell ref="A6:F6"/>
    <mergeCell ref="F9:F10"/>
    <mergeCell ref="A5:F5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G161" sqref="G161"/>
    </sheetView>
  </sheetViews>
  <sheetFormatPr baseColWidth="10" defaultRowHeight="15" x14ac:dyDescent="0.25"/>
  <cols>
    <col min="1" max="1" width="22.285156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6.85546875" bestFit="1" customWidth="1"/>
  </cols>
  <sheetData>
    <row r="1" spans="1:7" ht="30" x14ac:dyDescent="0.25">
      <c r="A1" s="4" t="s">
        <v>33</v>
      </c>
      <c r="B1" s="5" t="s">
        <v>34</v>
      </c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 s="6">
        <v>0</v>
      </c>
      <c r="C4" s="6">
        <v>0</v>
      </c>
      <c r="D4" s="6">
        <v>0</v>
      </c>
      <c r="E4" s="6">
        <v>0</v>
      </c>
      <c r="F4" s="6">
        <v>231184375.53</v>
      </c>
      <c r="G4" s="6">
        <v>231184375.53</v>
      </c>
    </row>
    <row r="5" spans="1:7" x14ac:dyDescent="0.25">
      <c r="A5" s="2" t="s">
        <v>8</v>
      </c>
      <c r="B5" s="6">
        <v>162600</v>
      </c>
      <c r="C5" s="6">
        <v>0</v>
      </c>
      <c r="D5" s="6">
        <v>1658500</v>
      </c>
      <c r="E5" s="6">
        <v>126500</v>
      </c>
      <c r="F5" s="6">
        <v>183820</v>
      </c>
      <c r="G5" s="6">
        <v>2131420</v>
      </c>
    </row>
    <row r="6" spans="1:7" x14ac:dyDescent="0.25">
      <c r="A6" s="2" t="s">
        <v>9</v>
      </c>
      <c r="B6" s="6">
        <v>4849149</v>
      </c>
      <c r="C6" s="6">
        <v>0</v>
      </c>
      <c r="D6" s="6">
        <v>98010</v>
      </c>
      <c r="E6" s="6">
        <v>-10000</v>
      </c>
      <c r="F6" s="6">
        <v>176800</v>
      </c>
      <c r="G6" s="6">
        <v>5113959</v>
      </c>
    </row>
    <row r="7" spans="1:7" x14ac:dyDescent="0.25">
      <c r="A7" s="2" t="s">
        <v>10</v>
      </c>
      <c r="B7" s="6">
        <v>0</v>
      </c>
      <c r="C7" s="6">
        <v>0</v>
      </c>
      <c r="D7" s="6">
        <v>0</v>
      </c>
      <c r="E7" s="6">
        <v>0</v>
      </c>
      <c r="F7" s="6">
        <v>7200</v>
      </c>
      <c r="G7" s="6">
        <v>7200</v>
      </c>
    </row>
    <row r="8" spans="1:7" x14ac:dyDescent="0.25">
      <c r="A8" s="2" t="s">
        <v>11</v>
      </c>
      <c r="B8" s="6">
        <v>0</v>
      </c>
      <c r="C8" s="6">
        <v>0</v>
      </c>
      <c r="D8" s="6">
        <v>0</v>
      </c>
      <c r="E8" s="6">
        <v>0</v>
      </c>
      <c r="F8" s="6">
        <v>1030500</v>
      </c>
      <c r="G8" s="6">
        <v>1030500</v>
      </c>
    </row>
    <row r="9" spans="1:7" x14ac:dyDescent="0.25">
      <c r="A9" s="2" t="s">
        <v>12</v>
      </c>
      <c r="B9" s="6">
        <v>41110422</v>
      </c>
      <c r="C9" s="6">
        <v>8467642</v>
      </c>
      <c r="D9" s="6">
        <v>9059999</v>
      </c>
      <c r="E9" s="6">
        <v>10141706</v>
      </c>
      <c r="F9" s="6">
        <v>12423468</v>
      </c>
      <c r="G9" s="6">
        <v>81203237</v>
      </c>
    </row>
    <row r="10" spans="1:7" x14ac:dyDescent="0.25">
      <c r="A10" s="2" t="s">
        <v>13</v>
      </c>
      <c r="B10" s="6">
        <v>35477823</v>
      </c>
      <c r="C10" s="6">
        <v>70087152</v>
      </c>
      <c r="D10" s="6">
        <v>49481164</v>
      </c>
      <c r="E10" s="6">
        <v>59481415</v>
      </c>
      <c r="F10" s="6">
        <v>121290687.25000006</v>
      </c>
      <c r="G10" s="6">
        <v>335818241.25000006</v>
      </c>
    </row>
    <row r="11" spans="1:7" x14ac:dyDescent="0.25">
      <c r="A11" s="2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2" t="s">
        <v>15</v>
      </c>
      <c r="B12" s="6">
        <v>77229283</v>
      </c>
      <c r="C12" s="6">
        <v>56067324</v>
      </c>
      <c r="D12" s="6">
        <v>68990267</v>
      </c>
      <c r="E12" s="6">
        <v>141283100</v>
      </c>
      <c r="F12" s="6">
        <v>321974814.22280002</v>
      </c>
      <c r="G12" s="6">
        <v>665544788.22280002</v>
      </c>
    </row>
    <row r="13" spans="1:7" x14ac:dyDescent="0.25">
      <c r="A13" s="2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5">
      <c r="A14" s="2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5">
      <c r="A15" s="2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121008827</v>
      </c>
      <c r="G15" s="6">
        <v>121008827</v>
      </c>
    </row>
    <row r="16" spans="1:7" x14ac:dyDescent="0.25">
      <c r="A16" s="2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2" t="s">
        <v>20</v>
      </c>
      <c r="B17" s="6">
        <v>9097711</v>
      </c>
      <c r="C17" s="6">
        <v>8209196</v>
      </c>
      <c r="D17" s="6">
        <v>1397600</v>
      </c>
      <c r="E17" s="6">
        <v>23062894</v>
      </c>
      <c r="F17" s="6">
        <v>11005084</v>
      </c>
      <c r="G17" s="6">
        <v>52772485</v>
      </c>
    </row>
    <row r="18" spans="1:7" x14ac:dyDescent="0.25">
      <c r="A18" s="2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2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2" t="s">
        <v>23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2" t="s">
        <v>24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2" t="s">
        <v>25</v>
      </c>
      <c r="B22" s="6">
        <v>0</v>
      </c>
      <c r="C22" s="6">
        <v>0</v>
      </c>
      <c r="D22" s="6">
        <v>0</v>
      </c>
      <c r="E22" s="6">
        <v>2613133</v>
      </c>
      <c r="F22" s="6">
        <v>5657033</v>
      </c>
      <c r="G22" s="6">
        <v>8270166</v>
      </c>
    </row>
    <row r="23" spans="1:7" x14ac:dyDescent="0.25">
      <c r="A23" s="2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2" t="s">
        <v>27</v>
      </c>
      <c r="B24" s="6">
        <v>0</v>
      </c>
      <c r="C24" s="6">
        <v>0</v>
      </c>
      <c r="D24" s="6">
        <v>5154773</v>
      </c>
      <c r="E24" s="6">
        <v>0</v>
      </c>
      <c r="F24" s="6">
        <v>0</v>
      </c>
      <c r="G24" s="6">
        <v>5154773</v>
      </c>
    </row>
    <row r="25" spans="1:7" x14ac:dyDescent="0.25">
      <c r="A25" s="2" t="s">
        <v>28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2" t="s">
        <v>29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3" t="s">
        <v>30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2" t="s">
        <v>31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2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118800</v>
      </c>
      <c r="G29" s="6">
        <v>118800</v>
      </c>
    </row>
    <row r="30" spans="1:7" x14ac:dyDescent="0.25">
      <c r="B30" s="7">
        <v>167926988</v>
      </c>
      <c r="C30" s="7">
        <v>142831314</v>
      </c>
      <c r="D30" s="7">
        <v>135840313</v>
      </c>
      <c r="E30" s="7">
        <v>236698748</v>
      </c>
      <c r="F30" s="7">
        <v>826061409.00280011</v>
      </c>
      <c r="G30" s="7">
        <v>1509358772.0028</v>
      </c>
    </row>
    <row r="33" spans="1:7" ht="30" x14ac:dyDescent="0.25">
      <c r="A33" s="4" t="s">
        <v>33</v>
      </c>
      <c r="B33" s="5" t="s">
        <v>35</v>
      </c>
    </row>
    <row r="35" spans="1:7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</row>
    <row r="36" spans="1:7" x14ac:dyDescent="0.25">
      <c r="A36" s="2" t="s">
        <v>7</v>
      </c>
      <c r="B36" s="6">
        <v>0</v>
      </c>
      <c r="C36" s="6">
        <v>0</v>
      </c>
      <c r="D36" s="6">
        <v>0</v>
      </c>
      <c r="E36" s="6">
        <v>0</v>
      </c>
      <c r="F36" s="6">
        <v>15887957</v>
      </c>
      <c r="G36" s="6">
        <v>15887957</v>
      </c>
    </row>
    <row r="37" spans="1:7" x14ac:dyDescent="0.25">
      <c r="A37" s="2" t="s">
        <v>8</v>
      </c>
      <c r="B37" s="6">
        <v>156316841</v>
      </c>
      <c r="C37" s="6">
        <v>30497208</v>
      </c>
      <c r="D37" s="6">
        <v>45836432</v>
      </c>
      <c r="E37" s="6">
        <v>8925387</v>
      </c>
      <c r="F37" s="6">
        <v>7674606</v>
      </c>
      <c r="G37" s="6">
        <v>249250474</v>
      </c>
    </row>
    <row r="38" spans="1:7" x14ac:dyDescent="0.25">
      <c r="A38" s="2" t="s">
        <v>9</v>
      </c>
      <c r="B38" s="6">
        <v>290109832</v>
      </c>
      <c r="C38" s="6">
        <v>49723408</v>
      </c>
      <c r="D38" s="6">
        <v>101672819</v>
      </c>
      <c r="E38" s="6">
        <v>83994557</v>
      </c>
      <c r="F38" s="6">
        <v>55707714</v>
      </c>
      <c r="G38" s="6">
        <v>581208330</v>
      </c>
    </row>
    <row r="39" spans="1:7" x14ac:dyDescent="0.25">
      <c r="A39" s="2" t="s">
        <v>10</v>
      </c>
      <c r="B39" s="6">
        <v>1822702</v>
      </c>
      <c r="C39" s="6">
        <v>0</v>
      </c>
      <c r="D39" s="6">
        <v>0</v>
      </c>
      <c r="E39" s="6">
        <v>214470</v>
      </c>
      <c r="F39" s="6">
        <v>3204251</v>
      </c>
      <c r="G39" s="6">
        <v>5241423</v>
      </c>
    </row>
    <row r="40" spans="1:7" x14ac:dyDescent="0.25">
      <c r="A40" s="2" t="s">
        <v>11</v>
      </c>
      <c r="B40" s="6">
        <v>0</v>
      </c>
      <c r="C40" s="6">
        <v>0</v>
      </c>
      <c r="D40" s="6">
        <v>0</v>
      </c>
      <c r="E40" s="6">
        <v>0</v>
      </c>
      <c r="F40" s="6">
        <v>286187515.13</v>
      </c>
      <c r="G40" s="6">
        <v>286187515.13</v>
      </c>
    </row>
    <row r="41" spans="1:7" x14ac:dyDescent="0.25">
      <c r="A41" s="2" t="s">
        <v>12</v>
      </c>
      <c r="B41" s="6">
        <v>13486957</v>
      </c>
      <c r="C41" s="6">
        <v>6724627</v>
      </c>
      <c r="D41" s="6">
        <v>22748315</v>
      </c>
      <c r="E41" s="6">
        <v>9531384</v>
      </c>
      <c r="F41" s="6">
        <v>0</v>
      </c>
      <c r="G41" s="6">
        <v>52491283</v>
      </c>
    </row>
    <row r="42" spans="1:7" x14ac:dyDescent="0.25">
      <c r="A42" s="2" t="s">
        <v>13</v>
      </c>
      <c r="B42" s="6">
        <v>10322679</v>
      </c>
      <c r="C42" s="6">
        <v>1354900</v>
      </c>
      <c r="D42" s="6">
        <v>2199900</v>
      </c>
      <c r="E42" s="6">
        <v>24639930</v>
      </c>
      <c r="F42" s="6">
        <v>21622420.21000002</v>
      </c>
      <c r="G42" s="6">
        <v>60139829.210000023</v>
      </c>
    </row>
    <row r="43" spans="1:7" x14ac:dyDescent="0.25">
      <c r="A43" s="2" t="s">
        <v>14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x14ac:dyDescent="0.25">
      <c r="A44" s="2" t="s">
        <v>15</v>
      </c>
      <c r="B44" s="6">
        <v>142472609</v>
      </c>
      <c r="C44" s="6">
        <v>121696860</v>
      </c>
      <c r="D44" s="6">
        <v>182508427</v>
      </c>
      <c r="E44" s="6">
        <v>286006816</v>
      </c>
      <c r="F44" s="6">
        <v>618401552.61000001</v>
      </c>
      <c r="G44" s="6">
        <v>1351086264.6100001</v>
      </c>
    </row>
    <row r="45" spans="1:7" x14ac:dyDescent="0.25">
      <c r="A45" s="2" t="s">
        <v>16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5">
      <c r="A46" s="2" t="s">
        <v>17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5">
      <c r="A47" s="2" t="s">
        <v>18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5">
      <c r="A48" s="2" t="s">
        <v>19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5">
      <c r="A49" s="2" t="s">
        <v>20</v>
      </c>
      <c r="B49" s="6">
        <v>0</v>
      </c>
      <c r="C49" s="6">
        <v>0</v>
      </c>
      <c r="D49" s="6">
        <v>0</v>
      </c>
      <c r="E49" s="6">
        <v>5600</v>
      </c>
      <c r="F49" s="6">
        <v>6343882</v>
      </c>
      <c r="G49" s="6">
        <v>6349482</v>
      </c>
    </row>
    <row r="50" spans="1:7" x14ac:dyDescent="0.25">
      <c r="A50" s="2" t="s">
        <v>21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5">
      <c r="A51" s="2" t="s">
        <v>22</v>
      </c>
      <c r="B51" s="6">
        <v>0</v>
      </c>
      <c r="C51" s="6">
        <v>0</v>
      </c>
      <c r="D51" s="6">
        <v>0</v>
      </c>
      <c r="E51" s="6">
        <v>9444394</v>
      </c>
      <c r="F51" s="6">
        <v>0</v>
      </c>
      <c r="G51" s="6">
        <v>9444394</v>
      </c>
    </row>
    <row r="52" spans="1:7" x14ac:dyDescent="0.25">
      <c r="A52" s="2" t="s">
        <v>23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5">
      <c r="A53" s="2" t="s">
        <v>24</v>
      </c>
      <c r="B53" s="6">
        <v>0</v>
      </c>
      <c r="C53" s="6">
        <v>7739707</v>
      </c>
      <c r="D53" s="6">
        <v>9500550</v>
      </c>
      <c r="E53" s="6">
        <v>2536740</v>
      </c>
      <c r="F53" s="6">
        <v>0</v>
      </c>
      <c r="G53" s="6">
        <v>19776997</v>
      </c>
    </row>
    <row r="54" spans="1:7" x14ac:dyDescent="0.25">
      <c r="A54" s="2" t="s">
        <v>25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5">
      <c r="A55" s="2" t="s">
        <v>26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5">
      <c r="A56" s="2" t="s">
        <v>27</v>
      </c>
      <c r="B56" s="6">
        <v>0</v>
      </c>
      <c r="C56" s="6">
        <v>0</v>
      </c>
      <c r="D56" s="6">
        <v>3990278</v>
      </c>
      <c r="E56" s="6">
        <v>0</v>
      </c>
      <c r="F56" s="6">
        <v>0</v>
      </c>
      <c r="G56" s="6">
        <v>3990278</v>
      </c>
    </row>
    <row r="57" spans="1:7" x14ac:dyDescent="0.25">
      <c r="A57" s="2" t="s">
        <v>28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2" t="s">
        <v>29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5">
      <c r="A59" s="3" t="s">
        <v>30</v>
      </c>
      <c r="B59" s="6">
        <v>0</v>
      </c>
      <c r="C59" s="6">
        <v>0</v>
      </c>
      <c r="D59" s="6">
        <v>0</v>
      </c>
      <c r="E59" s="6">
        <v>0</v>
      </c>
      <c r="F59" s="6">
        <v>485133315</v>
      </c>
      <c r="G59" s="6">
        <v>485133315</v>
      </c>
    </row>
    <row r="60" spans="1:7" x14ac:dyDescent="0.25">
      <c r="A60" s="2" t="s">
        <v>31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5">
      <c r="A61" s="2" t="s">
        <v>32</v>
      </c>
      <c r="B61" s="6">
        <v>0</v>
      </c>
      <c r="C61" s="6">
        <v>0</v>
      </c>
      <c r="D61" s="6">
        <v>0</v>
      </c>
      <c r="E61" s="6">
        <v>0</v>
      </c>
      <c r="F61" s="6">
        <v>46952317</v>
      </c>
      <c r="G61" s="6">
        <v>46952317</v>
      </c>
    </row>
    <row r="62" spans="1:7" x14ac:dyDescent="0.25">
      <c r="B62" s="7">
        <v>614531620</v>
      </c>
      <c r="C62" s="7">
        <v>217736710</v>
      </c>
      <c r="D62" s="7">
        <v>368456721</v>
      </c>
      <c r="E62" s="7">
        <v>425299278</v>
      </c>
      <c r="F62" s="7">
        <v>1547115529.95</v>
      </c>
      <c r="G62" s="7">
        <v>3173139858.9500003</v>
      </c>
    </row>
    <row r="65" spans="1:7" ht="30" x14ac:dyDescent="0.25">
      <c r="A65" s="4" t="s">
        <v>33</v>
      </c>
      <c r="B65" s="5" t="s">
        <v>36</v>
      </c>
    </row>
    <row r="67" spans="1:7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1" t="s">
        <v>6</v>
      </c>
    </row>
    <row r="68" spans="1:7" x14ac:dyDescent="0.25">
      <c r="A68" s="2" t="s">
        <v>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5">
      <c r="A69" s="2" t="s">
        <v>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x14ac:dyDescent="0.25">
      <c r="A70" s="2" t="s">
        <v>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5">
      <c r="A71" s="2" t="s">
        <v>10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5">
      <c r="A72" s="2" t="s">
        <v>11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5">
      <c r="A73" s="2" t="s">
        <v>12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5">
      <c r="A74" s="2" t="s">
        <v>13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2" t="s">
        <v>14</v>
      </c>
      <c r="B75" s="6">
        <v>68189502</v>
      </c>
      <c r="C75" s="6">
        <v>0</v>
      </c>
      <c r="D75" s="6">
        <v>50600</v>
      </c>
      <c r="E75" s="6">
        <v>93650940</v>
      </c>
      <c r="F75" s="6">
        <v>47500093</v>
      </c>
      <c r="G75" s="6">
        <v>209391135</v>
      </c>
    </row>
    <row r="76" spans="1:7" x14ac:dyDescent="0.25">
      <c r="A76" s="2" t="s">
        <v>15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x14ac:dyDescent="0.25">
      <c r="A77" s="2" t="s">
        <v>16</v>
      </c>
      <c r="B77" s="6">
        <v>58999165</v>
      </c>
      <c r="C77" s="6">
        <v>26633987</v>
      </c>
      <c r="D77" s="6">
        <v>64903181</v>
      </c>
      <c r="E77" s="6">
        <v>101135052</v>
      </c>
      <c r="F77" s="6">
        <v>117461974</v>
      </c>
      <c r="G77" s="6">
        <v>369133359</v>
      </c>
    </row>
    <row r="78" spans="1:7" x14ac:dyDescent="0.25">
      <c r="A78" s="2" t="s">
        <v>17</v>
      </c>
      <c r="B78" s="6">
        <v>96500</v>
      </c>
      <c r="C78" s="6">
        <v>50600</v>
      </c>
      <c r="D78" s="6">
        <v>0</v>
      </c>
      <c r="E78" s="6">
        <v>0</v>
      </c>
      <c r="F78" s="6">
        <v>0</v>
      </c>
      <c r="G78" s="6">
        <v>147100</v>
      </c>
    </row>
    <row r="79" spans="1:7" x14ac:dyDescent="0.25">
      <c r="A79" s="2" t="s">
        <v>18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x14ac:dyDescent="0.25">
      <c r="A80" s="2" t="s">
        <v>19</v>
      </c>
      <c r="B80" s="6">
        <v>0</v>
      </c>
      <c r="C80" s="6">
        <v>0</v>
      </c>
      <c r="D80" s="6">
        <v>0</v>
      </c>
      <c r="E80" s="6">
        <v>0</v>
      </c>
      <c r="F80" s="6">
        <v>74852219</v>
      </c>
      <c r="G80" s="6">
        <v>74852219</v>
      </c>
    </row>
    <row r="81" spans="1:7" x14ac:dyDescent="0.25">
      <c r="A81" s="2" t="s">
        <v>20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x14ac:dyDescent="0.25">
      <c r="A82" s="2" t="s">
        <v>21</v>
      </c>
      <c r="B82" s="6">
        <v>15307086</v>
      </c>
      <c r="C82" s="6">
        <v>220000</v>
      </c>
      <c r="D82" s="6">
        <v>14413715</v>
      </c>
      <c r="E82" s="6">
        <v>1511400</v>
      </c>
      <c r="F82" s="6">
        <v>0</v>
      </c>
      <c r="G82" s="6">
        <v>31452201</v>
      </c>
    </row>
    <row r="83" spans="1:7" x14ac:dyDescent="0.25">
      <c r="A83" s="2" t="s">
        <v>22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1:7" x14ac:dyDescent="0.25">
      <c r="A84" s="2" t="s">
        <v>23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x14ac:dyDescent="0.25">
      <c r="A85" s="2" t="s">
        <v>24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x14ac:dyDescent="0.25">
      <c r="A86" s="2" t="s">
        <v>25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x14ac:dyDescent="0.25">
      <c r="A87" s="2" t="s">
        <v>26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x14ac:dyDescent="0.25">
      <c r="A88" s="2" t="s">
        <v>27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x14ac:dyDescent="0.25">
      <c r="A89" s="2" t="s">
        <v>28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</row>
    <row r="90" spans="1:7" x14ac:dyDescent="0.25">
      <c r="A90" s="2" t="s">
        <v>29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x14ac:dyDescent="0.25">
      <c r="A91" s="3" t="s">
        <v>30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</row>
    <row r="92" spans="1:7" x14ac:dyDescent="0.25">
      <c r="A92" s="2" t="s">
        <v>31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x14ac:dyDescent="0.25">
      <c r="A93" s="2" t="s">
        <v>32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x14ac:dyDescent="0.25">
      <c r="B94" s="7">
        <v>142592253</v>
      </c>
      <c r="C94" s="7">
        <v>26904587</v>
      </c>
      <c r="D94" s="7">
        <v>79367496</v>
      </c>
      <c r="E94" s="7">
        <v>196297392</v>
      </c>
      <c r="F94" s="7">
        <v>239814286</v>
      </c>
      <c r="G94" s="7">
        <v>684976014</v>
      </c>
    </row>
    <row r="97" spans="1:7" ht="30" x14ac:dyDescent="0.25">
      <c r="A97" s="4" t="s">
        <v>33</v>
      </c>
      <c r="B97" s="5" t="s">
        <v>37</v>
      </c>
    </row>
    <row r="99" spans="1:7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</row>
    <row r="100" spans="1:7" x14ac:dyDescent="0.25">
      <c r="A100" s="2" t="s">
        <v>7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</row>
    <row r="101" spans="1:7" x14ac:dyDescent="0.25">
      <c r="A101" s="2" t="s">
        <v>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x14ac:dyDescent="0.25">
      <c r="A102" s="2" t="s">
        <v>9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x14ac:dyDescent="0.25">
      <c r="A103" s="2" t="s">
        <v>10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5">
      <c r="A104" s="2" t="s">
        <v>11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</row>
    <row r="105" spans="1:7" x14ac:dyDescent="0.25">
      <c r="A105" s="2" t="s">
        <v>12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</row>
    <row r="106" spans="1:7" x14ac:dyDescent="0.25">
      <c r="A106" s="2" t="s">
        <v>13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</row>
    <row r="107" spans="1:7" x14ac:dyDescent="0.25">
      <c r="A107" s="2" t="s">
        <v>14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1:7" x14ac:dyDescent="0.25">
      <c r="A108" s="2" t="s">
        <v>15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</row>
    <row r="109" spans="1:7" x14ac:dyDescent="0.25">
      <c r="A109" s="2" t="s">
        <v>16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</row>
    <row r="110" spans="1:7" x14ac:dyDescent="0.25">
      <c r="A110" s="2" t="s">
        <v>17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</row>
    <row r="111" spans="1:7" x14ac:dyDescent="0.25">
      <c r="A111" s="2" t="s">
        <v>18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</row>
    <row r="112" spans="1:7" x14ac:dyDescent="0.25">
      <c r="A112" s="2" t="s">
        <v>19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</row>
    <row r="113" spans="1:7" x14ac:dyDescent="0.25">
      <c r="A113" s="2" t="s">
        <v>20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</row>
    <row r="114" spans="1:7" x14ac:dyDescent="0.25">
      <c r="A114" s="2" t="s">
        <v>21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</row>
    <row r="115" spans="1:7" x14ac:dyDescent="0.25">
      <c r="A115" s="2" t="s">
        <v>22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</row>
    <row r="116" spans="1:7" x14ac:dyDescent="0.25">
      <c r="A116" s="2" t="s">
        <v>23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</row>
    <row r="117" spans="1:7" x14ac:dyDescent="0.25">
      <c r="A117" s="2" t="s">
        <v>24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</row>
    <row r="118" spans="1:7" x14ac:dyDescent="0.25">
      <c r="A118" s="2" t="s">
        <v>25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</row>
    <row r="119" spans="1:7" x14ac:dyDescent="0.25">
      <c r="A119" s="2" t="s">
        <v>26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</row>
    <row r="120" spans="1:7" x14ac:dyDescent="0.25">
      <c r="A120" s="2" t="s">
        <v>27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</row>
    <row r="121" spans="1:7" x14ac:dyDescent="0.25">
      <c r="A121" s="2" t="s">
        <v>28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</row>
    <row r="122" spans="1:7" x14ac:dyDescent="0.25">
      <c r="A122" s="2" t="s">
        <v>29</v>
      </c>
      <c r="B122" s="6">
        <v>215152740</v>
      </c>
      <c r="C122" s="6">
        <v>115062876</v>
      </c>
      <c r="D122" s="6">
        <v>334936836</v>
      </c>
      <c r="E122" s="6">
        <v>671492376</v>
      </c>
      <c r="F122" s="6">
        <v>212094679</v>
      </c>
      <c r="G122" s="6">
        <v>1548739507</v>
      </c>
    </row>
    <row r="123" spans="1:7" x14ac:dyDescent="0.25">
      <c r="A123" s="3" t="s">
        <v>30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1:7" x14ac:dyDescent="0.25">
      <c r="A124" s="2" t="s">
        <v>31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</row>
    <row r="125" spans="1:7" x14ac:dyDescent="0.25">
      <c r="A125" s="2" t="s">
        <v>32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</row>
    <row r="126" spans="1:7" x14ac:dyDescent="0.25">
      <c r="B126" s="7">
        <v>215152740</v>
      </c>
      <c r="C126" s="7">
        <v>115062876</v>
      </c>
      <c r="D126" s="7">
        <v>334936836</v>
      </c>
      <c r="E126" s="7">
        <v>671492376</v>
      </c>
      <c r="F126" s="7">
        <v>212094679</v>
      </c>
      <c r="G126" s="7">
        <v>1548739507</v>
      </c>
    </row>
    <row r="129" spans="1:7" ht="30" x14ac:dyDescent="0.25">
      <c r="A129" s="4" t="s">
        <v>33</v>
      </c>
      <c r="B129" s="5" t="s">
        <v>38</v>
      </c>
    </row>
    <row r="131" spans="1:7" x14ac:dyDescent="0.25">
      <c r="A131" s="1" t="s">
        <v>0</v>
      </c>
      <c r="B131" s="1" t="s">
        <v>1</v>
      </c>
      <c r="C131" s="1" t="s">
        <v>2</v>
      </c>
      <c r="D131" s="1" t="s">
        <v>3</v>
      </c>
      <c r="E131" s="1" t="s">
        <v>4</v>
      </c>
      <c r="F131" s="1" t="s">
        <v>5</v>
      </c>
      <c r="G131" s="1" t="s">
        <v>6</v>
      </c>
    </row>
    <row r="132" spans="1:7" x14ac:dyDescent="0.25">
      <c r="A132" s="2" t="s">
        <v>7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5">
      <c r="A133" s="2" t="s">
        <v>8</v>
      </c>
      <c r="B133" s="6">
        <v>227316750</v>
      </c>
      <c r="C133" s="6">
        <v>16319172</v>
      </c>
      <c r="D133" s="6">
        <v>4092386</v>
      </c>
      <c r="E133" s="6">
        <v>226769400</v>
      </c>
      <c r="F133" s="6">
        <v>0</v>
      </c>
      <c r="G133" s="6">
        <v>474497708</v>
      </c>
    </row>
    <row r="134" spans="1:7" x14ac:dyDescent="0.25">
      <c r="A134" s="2" t="s">
        <v>9</v>
      </c>
      <c r="B134" s="6">
        <v>154557554</v>
      </c>
      <c r="C134" s="6">
        <v>77247120</v>
      </c>
      <c r="D134" s="6">
        <v>37460211</v>
      </c>
      <c r="E134" s="6">
        <v>49039868</v>
      </c>
      <c r="F134" s="6">
        <v>0</v>
      </c>
      <c r="G134" s="6">
        <v>318304753</v>
      </c>
    </row>
    <row r="135" spans="1:7" x14ac:dyDescent="0.25">
      <c r="A135" s="2" t="s">
        <v>10</v>
      </c>
      <c r="B135" s="6">
        <v>15172993</v>
      </c>
      <c r="C135" s="6">
        <v>7619800</v>
      </c>
      <c r="D135" s="6">
        <v>22782600</v>
      </c>
      <c r="E135" s="6">
        <v>44735600</v>
      </c>
      <c r="F135" s="6">
        <v>0</v>
      </c>
      <c r="G135" s="6">
        <v>90310993</v>
      </c>
    </row>
    <row r="136" spans="1:7" x14ac:dyDescent="0.25">
      <c r="A136" s="2" t="s">
        <v>11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</row>
    <row r="137" spans="1:7" x14ac:dyDescent="0.25">
      <c r="A137" s="2" t="s">
        <v>12</v>
      </c>
      <c r="B137" s="6">
        <v>565502</v>
      </c>
      <c r="C137" s="6">
        <v>362133</v>
      </c>
      <c r="D137" s="6">
        <v>666712</v>
      </c>
      <c r="E137" s="6">
        <v>75000</v>
      </c>
      <c r="F137" s="6">
        <v>0</v>
      </c>
      <c r="G137" s="6">
        <v>1669347</v>
      </c>
    </row>
    <row r="138" spans="1:7" x14ac:dyDescent="0.25">
      <c r="A138" s="2" t="s">
        <v>13</v>
      </c>
      <c r="B138" s="6">
        <v>815009</v>
      </c>
      <c r="C138" s="6">
        <v>846171</v>
      </c>
      <c r="D138" s="6">
        <v>514000</v>
      </c>
      <c r="E138" s="6">
        <v>0</v>
      </c>
      <c r="F138" s="6">
        <v>0</v>
      </c>
      <c r="G138" s="6">
        <v>2175180</v>
      </c>
    </row>
    <row r="139" spans="1:7" x14ac:dyDescent="0.25">
      <c r="A139" s="2" t="s">
        <v>14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</row>
    <row r="140" spans="1:7" x14ac:dyDescent="0.25">
      <c r="A140" s="2" t="s">
        <v>15</v>
      </c>
      <c r="B140" s="6">
        <v>2908591</v>
      </c>
      <c r="C140" s="6">
        <v>1800443</v>
      </c>
      <c r="D140" s="6">
        <v>1929583</v>
      </c>
      <c r="E140" s="6">
        <v>214763</v>
      </c>
      <c r="F140" s="6">
        <v>0</v>
      </c>
      <c r="G140" s="6">
        <v>6853380</v>
      </c>
    </row>
    <row r="141" spans="1:7" x14ac:dyDescent="0.25">
      <c r="A141" s="2" t="s">
        <v>16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</row>
    <row r="142" spans="1:7" x14ac:dyDescent="0.25">
      <c r="A142" s="2" t="s">
        <v>17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</row>
    <row r="143" spans="1:7" x14ac:dyDescent="0.25">
      <c r="A143" s="2" t="s">
        <v>18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</row>
    <row r="144" spans="1:7" x14ac:dyDescent="0.25">
      <c r="A144" s="2" t="s">
        <v>19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</row>
    <row r="145" spans="1:7" x14ac:dyDescent="0.25">
      <c r="A145" s="2" t="s">
        <v>20</v>
      </c>
      <c r="B145" s="6">
        <v>80832</v>
      </c>
      <c r="C145" s="6">
        <v>80832</v>
      </c>
      <c r="D145" s="6">
        <v>0</v>
      </c>
      <c r="E145" s="6">
        <v>0</v>
      </c>
      <c r="F145" s="6">
        <v>0</v>
      </c>
      <c r="G145" s="6">
        <v>161664</v>
      </c>
    </row>
    <row r="146" spans="1:7" x14ac:dyDescent="0.25">
      <c r="A146" s="2" t="s">
        <v>21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</row>
    <row r="147" spans="1:7" x14ac:dyDescent="0.25">
      <c r="A147" s="2" t="s">
        <v>22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</row>
    <row r="148" spans="1:7" x14ac:dyDescent="0.25">
      <c r="A148" s="2" t="s">
        <v>23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</row>
    <row r="149" spans="1:7" x14ac:dyDescent="0.25">
      <c r="A149" s="2" t="s">
        <v>24</v>
      </c>
      <c r="B149" s="6">
        <v>0</v>
      </c>
      <c r="C149" s="6">
        <v>80832</v>
      </c>
      <c r="D149" s="6">
        <v>0</v>
      </c>
      <c r="E149" s="6">
        <v>0</v>
      </c>
      <c r="F149" s="6">
        <v>0</v>
      </c>
      <c r="G149" s="6">
        <v>80832</v>
      </c>
    </row>
    <row r="150" spans="1:7" x14ac:dyDescent="0.25">
      <c r="A150" s="2" t="s">
        <v>25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</row>
    <row r="151" spans="1:7" x14ac:dyDescent="0.25">
      <c r="A151" s="2" t="s">
        <v>26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</row>
    <row r="152" spans="1:7" x14ac:dyDescent="0.25">
      <c r="A152" s="2" t="s">
        <v>27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</row>
    <row r="153" spans="1:7" x14ac:dyDescent="0.25">
      <c r="A153" s="2" t="s">
        <v>28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</row>
    <row r="154" spans="1:7" x14ac:dyDescent="0.25">
      <c r="A154" s="2" t="s">
        <v>29</v>
      </c>
      <c r="B154" s="6">
        <v>0</v>
      </c>
      <c r="C154" s="6">
        <v>0</v>
      </c>
      <c r="D154" s="6">
        <v>0</v>
      </c>
      <c r="E154" s="6">
        <v>0</v>
      </c>
      <c r="F154" s="6">
        <v>1073221406</v>
      </c>
      <c r="G154" s="6">
        <v>1073221406</v>
      </c>
    </row>
    <row r="155" spans="1:7" x14ac:dyDescent="0.25">
      <c r="A155" s="3" t="s">
        <v>30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</row>
    <row r="156" spans="1:7" x14ac:dyDescent="0.25">
      <c r="A156" s="2" t="s">
        <v>31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</row>
    <row r="157" spans="1:7" x14ac:dyDescent="0.25">
      <c r="A157" s="2" t="s">
        <v>32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</row>
    <row r="158" spans="1:7" x14ac:dyDescent="0.25">
      <c r="B158" s="7">
        <v>401417231</v>
      </c>
      <c r="C158" s="7">
        <v>104356503</v>
      </c>
      <c r="D158" s="7">
        <v>67445492</v>
      </c>
      <c r="E158" s="7">
        <v>320834631</v>
      </c>
      <c r="F158" s="7">
        <v>1073221406</v>
      </c>
      <c r="G158" s="7">
        <v>1967275263</v>
      </c>
    </row>
    <row r="161" spans="2:7" x14ac:dyDescent="0.25">
      <c r="B161" s="8">
        <f>+B30+B62+B94+B126+B158</f>
        <v>1541620832</v>
      </c>
      <c r="C161" s="8">
        <f>+C30+C62+C94+C126+C158</f>
        <v>606891990</v>
      </c>
      <c r="D161" s="8">
        <f t="shared" ref="D161:G161" si="0">+D30+D62+D94+D126+D158</f>
        <v>986046858</v>
      </c>
      <c r="E161" s="8">
        <f t="shared" si="0"/>
        <v>1850622425</v>
      </c>
      <c r="F161" s="8">
        <f t="shared" si="0"/>
        <v>3898307309.9528003</v>
      </c>
      <c r="G161" s="8">
        <f t="shared" si="0"/>
        <v>8883489414.9528008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'F:\CARTERA 2021\[CARTERA CRIB 2021.xlsb]Parámetro'!#REF!</xm:f>
          </x14:formula1>
          <xm:sqref>B1 B33 B65 B97</xm:sqref>
        </x14:dataValidation>
        <x14:dataValidation type="list" allowBlank="1" showInputMessage="1" showErrorMessage="1">
          <x14:formula1>
            <xm:f>'F:\CARTERA 2021\[CARTERA CRIB 2021.xlsb]Parámetro'!#REF!</xm:f>
          </x14:formula1>
          <xm:sqref>B129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zoomScale="86" zoomScaleNormal="86" workbookViewId="0">
      <selection activeCell="G37" sqref="G37"/>
    </sheetView>
  </sheetViews>
  <sheetFormatPr baseColWidth="10" defaultRowHeight="15" x14ac:dyDescent="0.25"/>
  <cols>
    <col min="1" max="1" width="22.28515625" bestFit="1" customWidth="1"/>
    <col min="2" max="2" width="16.85546875" bestFit="1" customWidth="1"/>
    <col min="3" max="3" width="15.140625" bestFit="1" customWidth="1"/>
    <col min="4" max="7" width="16.85546875" bestFit="1" customWidth="1"/>
    <col min="8" max="8" width="17" customWidth="1"/>
    <col min="10" max="10" width="28" bestFit="1" customWidth="1"/>
    <col min="12" max="12" width="14" bestFit="1" customWidth="1"/>
  </cols>
  <sheetData>
    <row r="1" spans="1:9" ht="15.75" thickBot="1" x14ac:dyDescent="0.3">
      <c r="A1" s="85" t="s">
        <v>50</v>
      </c>
      <c r="B1" s="86"/>
      <c r="C1" s="86"/>
      <c r="D1" s="86"/>
      <c r="E1" s="86"/>
      <c r="F1" s="86"/>
      <c r="G1" s="86"/>
      <c r="H1" s="87"/>
      <c r="I1" s="10">
        <v>908526</v>
      </c>
    </row>
    <row r="2" spans="1:9" ht="45.75" thickBot="1" x14ac:dyDescent="0.3">
      <c r="A2" s="43" t="s">
        <v>0</v>
      </c>
      <c r="B2" s="29" t="s">
        <v>1</v>
      </c>
      <c r="C2" s="30" t="s">
        <v>2</v>
      </c>
      <c r="D2" s="31" t="s">
        <v>3</v>
      </c>
      <c r="E2" s="32" t="s">
        <v>4</v>
      </c>
      <c r="F2" s="32" t="s">
        <v>5</v>
      </c>
      <c r="G2" s="41" t="s">
        <v>6</v>
      </c>
      <c r="H2" s="42" t="s">
        <v>49</v>
      </c>
    </row>
    <row r="3" spans="1:9" x14ac:dyDescent="0.25">
      <c r="A3" s="54" t="s">
        <v>29</v>
      </c>
      <c r="B3" s="55">
        <f>+EDADES!B26+EDADES!B58+EDADES!B90+EDADES!B122+EDADES!B154</f>
        <v>215152740</v>
      </c>
      <c r="C3" s="56">
        <f>+EDADES!C26+EDADES!C58+EDADES!C90+EDADES!C122+EDADES!C154</f>
        <v>115062876</v>
      </c>
      <c r="D3" s="57">
        <f>+EDADES!D26+EDADES!D58+EDADES!D90+EDADES!D122+EDADES!D154</f>
        <v>334936836</v>
      </c>
      <c r="E3" s="58">
        <f>+EDADES!E26+EDADES!E58+EDADES!E90+EDADES!E122+EDADES!E154</f>
        <v>671492376</v>
      </c>
      <c r="F3" s="58">
        <f>+EDADES!F26+EDADES!F58+EDADES!F90+EDADES!F122+EDADES!F154</f>
        <v>1285316085</v>
      </c>
      <c r="G3" s="59">
        <f>+EDADES!G26+EDADES!G58+EDADES!G90+EDADES!G122+EDADES!G154</f>
        <v>2621960913</v>
      </c>
      <c r="H3" s="60">
        <f t="shared" ref="H3:H28" si="0">100%*G3/$G$30</f>
        <v>0.29514988880233062</v>
      </c>
    </row>
    <row r="4" spans="1:9" x14ac:dyDescent="0.25">
      <c r="A4" s="61" t="s">
        <v>15</v>
      </c>
      <c r="B4" s="55">
        <f>+EDADES!B12+EDADES!B44+EDADES!B76+EDADES!B108+EDADES!B140</f>
        <v>222610483</v>
      </c>
      <c r="C4" s="56">
        <f>+EDADES!C12+EDADES!C44+EDADES!C76+EDADES!C108+EDADES!C140</f>
        <v>179564627</v>
      </c>
      <c r="D4" s="57">
        <f>+EDADES!D12+EDADES!D44+EDADES!D76+EDADES!D108+EDADES!D140</f>
        <v>253428277</v>
      </c>
      <c r="E4" s="58">
        <f>+EDADES!E12+EDADES!E44+EDADES!E76+EDADES!E108+EDADES!E140</f>
        <v>427504679</v>
      </c>
      <c r="F4" s="58">
        <f>+EDADES!F12+EDADES!F44+EDADES!F76+EDADES!F108+EDADES!F140</f>
        <v>940376366.83280003</v>
      </c>
      <c r="G4" s="62">
        <f>+EDADES!G12+EDADES!G44+EDADES!G76+EDADES!G108+EDADES!G140</f>
        <v>2023484432.8328001</v>
      </c>
      <c r="H4" s="63">
        <f t="shared" si="0"/>
        <v>0.22778036178293248</v>
      </c>
    </row>
    <row r="5" spans="1:9" x14ac:dyDescent="0.25">
      <c r="A5" s="61" t="s">
        <v>9</v>
      </c>
      <c r="B5" s="55">
        <f>+EDADES!B6+EDADES!B38+EDADES!B70+EDADES!B102+EDADES!B134</f>
        <v>449516535</v>
      </c>
      <c r="C5" s="56">
        <f>+EDADES!C6+EDADES!C38+EDADES!C70+EDADES!C102+EDADES!C134</f>
        <v>126970528</v>
      </c>
      <c r="D5" s="57">
        <f>+EDADES!D6+EDADES!D38+EDADES!D70+EDADES!D102+EDADES!D134</f>
        <v>139231040</v>
      </c>
      <c r="E5" s="58">
        <f>+EDADES!E6+EDADES!E38+EDADES!E70+EDADES!E102+EDADES!E134</f>
        <v>133024425</v>
      </c>
      <c r="F5" s="58">
        <f>+EDADES!F6+EDADES!F38+EDADES!F70+EDADES!F102+EDADES!F134</f>
        <v>55884514</v>
      </c>
      <c r="G5" s="59">
        <f>+EDADES!G6+EDADES!G38+EDADES!G70+EDADES!G102+EDADES!G134</f>
        <v>904627042</v>
      </c>
      <c r="H5" s="60">
        <f t="shared" si="0"/>
        <v>0.10183239938095952</v>
      </c>
    </row>
    <row r="6" spans="1:9" x14ac:dyDescent="0.25">
      <c r="A6" s="61" t="s">
        <v>8</v>
      </c>
      <c r="B6" s="55">
        <f>+EDADES!B5+EDADES!B37+EDADES!B69+EDADES!B101+EDADES!B133</f>
        <v>383796191</v>
      </c>
      <c r="C6" s="56">
        <f>+EDADES!C5+EDADES!C37+EDADES!C69+EDADES!C101+EDADES!C133</f>
        <v>46816380</v>
      </c>
      <c r="D6" s="57">
        <f>+EDADES!D5+EDADES!D37+EDADES!D69+EDADES!D101+EDADES!D133</f>
        <v>51587318</v>
      </c>
      <c r="E6" s="58">
        <f>+EDADES!E5+EDADES!E37+EDADES!E69+EDADES!E101+EDADES!E133</f>
        <v>235821287</v>
      </c>
      <c r="F6" s="58">
        <f>+EDADES!F5+EDADES!F37+EDADES!F69+EDADES!F101+EDADES!F133</f>
        <v>7858426</v>
      </c>
      <c r="G6" s="62">
        <f>+EDADES!G5+EDADES!G37+EDADES!G69+EDADES!G101+EDADES!G133</f>
        <v>725879602</v>
      </c>
      <c r="H6" s="63">
        <f t="shared" si="0"/>
        <v>8.171108987625858E-2</v>
      </c>
    </row>
    <row r="7" spans="1:9" x14ac:dyDescent="0.25">
      <c r="A7" s="64" t="s">
        <v>30</v>
      </c>
      <c r="B7" s="55">
        <f>+EDADES!B27+EDADES!B59+EDADES!B91+EDADES!B123+EDADES!B155</f>
        <v>0</v>
      </c>
      <c r="C7" s="56">
        <f>+EDADES!C27+EDADES!C59+EDADES!C91+EDADES!C123+EDADES!C155</f>
        <v>0</v>
      </c>
      <c r="D7" s="57">
        <f>+EDADES!D27+EDADES!D59+EDADES!D91+EDADES!D123+EDADES!D155</f>
        <v>0</v>
      </c>
      <c r="E7" s="58">
        <f>+EDADES!E27+EDADES!E59+EDADES!E91+EDADES!E123+EDADES!E155</f>
        <v>0</v>
      </c>
      <c r="F7" s="58">
        <f>+EDADES!F27+EDADES!F59+EDADES!F91+EDADES!F123+EDADES!F155</f>
        <v>485133315</v>
      </c>
      <c r="G7" s="59">
        <f>+EDADES!G27+EDADES!G59+EDADES!G91+EDADES!G123+EDADES!G155</f>
        <v>485133315</v>
      </c>
      <c r="H7" s="60">
        <f t="shared" si="0"/>
        <v>5.4610670687963846E-2</v>
      </c>
    </row>
    <row r="8" spans="1:9" x14ac:dyDescent="0.25">
      <c r="A8" s="61" t="s">
        <v>13</v>
      </c>
      <c r="B8" s="55">
        <f>+EDADES!B10+EDADES!B42+EDADES!B74+EDADES!B106+EDADES!B138</f>
        <v>46615511</v>
      </c>
      <c r="C8" s="56">
        <f>+EDADES!C10+EDADES!C42+EDADES!C74+EDADES!C106+EDADES!C138</f>
        <v>72288223</v>
      </c>
      <c r="D8" s="57">
        <f>+EDADES!D10+EDADES!D42+EDADES!D74+EDADES!D106+EDADES!D138</f>
        <v>52195064</v>
      </c>
      <c r="E8" s="58">
        <f>+EDADES!E10+EDADES!E42+EDADES!E74+EDADES!E106+EDADES!E138</f>
        <v>84121345</v>
      </c>
      <c r="F8" s="58">
        <f>+EDADES!F10+EDADES!F42+EDADES!F74+EDADES!F106+EDADES!F138</f>
        <v>142913107.46000007</v>
      </c>
      <c r="G8" s="62">
        <f>+EDADES!G10+EDADES!G42+EDADES!G74+EDADES!G106+EDADES!G138</f>
        <v>398133250.4600001</v>
      </c>
      <c r="H8" s="63">
        <f t="shared" si="0"/>
        <v>4.4817214482167023E-2</v>
      </c>
    </row>
    <row r="9" spans="1:9" x14ac:dyDescent="0.25">
      <c r="A9" s="61" t="s">
        <v>16</v>
      </c>
      <c r="B9" s="55">
        <f>+EDADES!B13+EDADES!B45+EDADES!B77+EDADES!B109+EDADES!B141</f>
        <v>58999165</v>
      </c>
      <c r="C9" s="56">
        <f>+EDADES!C13+EDADES!C45+EDADES!C77+EDADES!C109+EDADES!C141</f>
        <v>26633987</v>
      </c>
      <c r="D9" s="57">
        <f>+EDADES!D13+EDADES!D45+EDADES!D77+EDADES!D109+EDADES!D141</f>
        <v>64903181</v>
      </c>
      <c r="E9" s="58">
        <f>+EDADES!E13+EDADES!E45+EDADES!E77+EDADES!E109+EDADES!E141</f>
        <v>101135052</v>
      </c>
      <c r="F9" s="58">
        <f>+EDADES!F13+EDADES!F45+EDADES!F77+EDADES!F109+EDADES!F141</f>
        <v>117461974</v>
      </c>
      <c r="G9" s="59">
        <f>+EDADES!G13+EDADES!G45+EDADES!G77+EDADES!G109+EDADES!G141</f>
        <v>369133359</v>
      </c>
      <c r="H9" s="60">
        <f t="shared" si="0"/>
        <v>4.15527437201276E-2</v>
      </c>
    </row>
    <row r="10" spans="1:9" x14ac:dyDescent="0.25">
      <c r="A10" s="61" t="s">
        <v>11</v>
      </c>
      <c r="B10" s="55">
        <f>+EDADES!B8+EDADES!B40+EDADES!B72+EDADES!B104+EDADES!B136</f>
        <v>0</v>
      </c>
      <c r="C10" s="56">
        <f>+EDADES!C8+EDADES!C40+EDADES!C72+EDADES!C104+EDADES!C136</f>
        <v>0</v>
      </c>
      <c r="D10" s="57">
        <f>+EDADES!D8+EDADES!D40+EDADES!D72+EDADES!D104+EDADES!D136</f>
        <v>0</v>
      </c>
      <c r="E10" s="58">
        <f>+EDADES!E8+EDADES!E40+EDADES!E72+EDADES!E104+EDADES!E136</f>
        <v>0</v>
      </c>
      <c r="F10" s="58">
        <f>+EDADES!F8+EDADES!F40+EDADES!F72+EDADES!F104+EDADES!F136</f>
        <v>287218015.13</v>
      </c>
      <c r="G10" s="62">
        <f>+EDADES!G8+EDADES!G40+EDADES!G72+EDADES!G104+EDADES!G136</f>
        <v>287218015.13</v>
      </c>
      <c r="H10" s="63">
        <f t="shared" si="0"/>
        <v>3.233166627592881E-2</v>
      </c>
    </row>
    <row r="11" spans="1:9" x14ac:dyDescent="0.25">
      <c r="A11" s="61" t="s">
        <v>7</v>
      </c>
      <c r="B11" s="55">
        <f>+EDADES!B4+EDADES!B36+EDADES!B68+EDADES!B100+EDADES!B132</f>
        <v>0</v>
      </c>
      <c r="C11" s="56">
        <f>+EDADES!C4+EDADES!C36+EDADES!C68+EDADES!C100+EDADES!C132</f>
        <v>0</v>
      </c>
      <c r="D11" s="57">
        <f>+EDADES!D4+EDADES!D36+EDADES!D68+EDADES!D100+EDADES!D132</f>
        <v>0</v>
      </c>
      <c r="E11" s="58">
        <f>+EDADES!E4+EDADES!E36+EDADES!E68+EDADES!E100+EDADES!E132</f>
        <v>0</v>
      </c>
      <c r="F11" s="58">
        <f>+EDADES!F4+EDADES!F36+EDADES!F68+EDADES!F100+EDADES!F132</f>
        <v>247072332.53</v>
      </c>
      <c r="G11" s="59">
        <f>+EDADES!G4+EDADES!G36+EDADES!G68+EDADES!G100+EDADES!G132</f>
        <v>247072332.53</v>
      </c>
      <c r="H11" s="60">
        <f t="shared" si="0"/>
        <v>2.7812531876733569E-2</v>
      </c>
    </row>
    <row r="12" spans="1:9" x14ac:dyDescent="0.25">
      <c r="A12" s="61" t="s">
        <v>14</v>
      </c>
      <c r="B12" s="55">
        <f>+EDADES!B11+EDADES!B43+EDADES!B75+EDADES!B107+EDADES!B139</f>
        <v>68189502</v>
      </c>
      <c r="C12" s="56">
        <f>+EDADES!C11+EDADES!C43+EDADES!C75+EDADES!C107+EDADES!C139</f>
        <v>0</v>
      </c>
      <c r="D12" s="57">
        <f>+EDADES!D11+EDADES!D43+EDADES!D75+EDADES!D107+EDADES!D139</f>
        <v>50600</v>
      </c>
      <c r="E12" s="58">
        <f>+EDADES!E11+EDADES!E43+EDADES!E75+EDADES!E107+EDADES!E139</f>
        <v>93650940</v>
      </c>
      <c r="F12" s="58">
        <f>+EDADES!F11+EDADES!F43+EDADES!F75+EDADES!F107+EDADES!F139</f>
        <v>47500093</v>
      </c>
      <c r="G12" s="62">
        <f>+EDADES!G11+EDADES!G43+EDADES!G75+EDADES!G107+EDADES!G139</f>
        <v>209391135</v>
      </c>
      <c r="H12" s="63">
        <f t="shared" si="0"/>
        <v>2.3570820566021073E-2</v>
      </c>
    </row>
    <row r="13" spans="1:9" x14ac:dyDescent="0.25">
      <c r="A13" s="36" t="s">
        <v>12</v>
      </c>
      <c r="B13" s="16">
        <f>+EDADES!B9+EDADES!B41+EDADES!B73+EDADES!B105+EDADES!B137</f>
        <v>55162881</v>
      </c>
      <c r="C13" s="6">
        <f>+EDADES!C9+EDADES!C41+EDADES!C73+EDADES!C105+EDADES!C137</f>
        <v>15554402</v>
      </c>
      <c r="D13" s="17">
        <f>+EDADES!D9+EDADES!D41+EDADES!D73+EDADES!D105+EDADES!D137</f>
        <v>32475026</v>
      </c>
      <c r="E13" s="24">
        <f>+EDADES!E9+EDADES!E41+EDADES!E73+EDADES!E105+EDADES!E137</f>
        <v>19748090</v>
      </c>
      <c r="F13" s="24">
        <f>+EDADES!F9+EDADES!F41+EDADES!F73+EDADES!F105+EDADES!F137</f>
        <v>12423468</v>
      </c>
      <c r="G13" s="39">
        <f>+EDADES!G9+EDADES!G41+EDADES!G73+EDADES!G105+EDADES!G137</f>
        <v>135363867</v>
      </c>
      <c r="H13" s="40">
        <f t="shared" si="0"/>
        <v>1.5237691033002623E-2</v>
      </c>
    </row>
    <row r="14" spans="1:9" x14ac:dyDescent="0.25">
      <c r="A14" s="36" t="s">
        <v>18</v>
      </c>
      <c r="B14" s="16">
        <f>+EDADES!B15+EDADES!B47+EDADES!B79+EDADES!B111+EDADES!B143</f>
        <v>0</v>
      </c>
      <c r="C14" s="6">
        <f>+EDADES!C15+EDADES!C47+EDADES!C79+EDADES!C111+EDADES!C143</f>
        <v>0</v>
      </c>
      <c r="D14" s="17">
        <f>+EDADES!D15+EDADES!D47+EDADES!D79+EDADES!D111+EDADES!D143</f>
        <v>0</v>
      </c>
      <c r="E14" s="24">
        <f>+EDADES!E15+EDADES!E47+EDADES!E79+EDADES!E111+EDADES!E143</f>
        <v>0</v>
      </c>
      <c r="F14" s="24">
        <f>+EDADES!F15+EDADES!F47+EDADES!F79+EDADES!F111+EDADES!F143</f>
        <v>121008827</v>
      </c>
      <c r="G14" s="15">
        <f>+EDADES!G15+EDADES!G47+EDADES!G79+EDADES!G111+EDADES!G143</f>
        <v>121008827</v>
      </c>
      <c r="H14" s="37">
        <f t="shared" si="0"/>
        <v>1.362176745506292E-2</v>
      </c>
    </row>
    <row r="15" spans="1:9" x14ac:dyDescent="0.25">
      <c r="A15" s="36" t="s">
        <v>10</v>
      </c>
      <c r="B15" s="16">
        <f>+EDADES!B7+EDADES!B39+EDADES!B71+EDADES!B103+EDADES!B135</f>
        <v>16995695</v>
      </c>
      <c r="C15" s="6">
        <f>+EDADES!C7+EDADES!C39+EDADES!C71+EDADES!C103+EDADES!C135</f>
        <v>7619800</v>
      </c>
      <c r="D15" s="17">
        <f>+EDADES!D7+EDADES!D39+EDADES!D71+EDADES!D103+EDADES!D135</f>
        <v>22782600</v>
      </c>
      <c r="E15" s="24">
        <f>+EDADES!E7+EDADES!E39+EDADES!E71+EDADES!E103+EDADES!E135</f>
        <v>44950070</v>
      </c>
      <c r="F15" s="24">
        <f>+EDADES!F7+EDADES!F39+EDADES!F71+EDADES!F103+EDADES!F135</f>
        <v>3211451</v>
      </c>
      <c r="G15" s="39">
        <f>+EDADES!G7+EDADES!G39+EDADES!G71+EDADES!G103+EDADES!G135</f>
        <v>95559616</v>
      </c>
      <c r="H15" s="40">
        <f t="shared" si="0"/>
        <v>1.0756991035431736E-2</v>
      </c>
    </row>
    <row r="16" spans="1:9" x14ac:dyDescent="0.25">
      <c r="A16" s="36" t="s">
        <v>19</v>
      </c>
      <c r="B16" s="16">
        <f>+EDADES!B16+EDADES!B48+EDADES!B80+EDADES!B112+EDADES!B144</f>
        <v>0</v>
      </c>
      <c r="C16" s="6">
        <f>+EDADES!C16+EDADES!C48+EDADES!C80+EDADES!C112+EDADES!C144</f>
        <v>0</v>
      </c>
      <c r="D16" s="17">
        <f>+EDADES!D16+EDADES!D48+EDADES!D80+EDADES!D112+EDADES!D144</f>
        <v>0</v>
      </c>
      <c r="E16" s="24">
        <f>+EDADES!E16+EDADES!E48+EDADES!E80+EDADES!E112+EDADES!E144</f>
        <v>0</v>
      </c>
      <c r="F16" s="24">
        <f>+EDADES!F16+EDADES!F48+EDADES!F80+EDADES!F112+EDADES!F144</f>
        <v>74852219</v>
      </c>
      <c r="G16" s="15">
        <f>+EDADES!G16+EDADES!G48+EDADES!G80+EDADES!G112+EDADES!G144</f>
        <v>74852219</v>
      </c>
      <c r="H16" s="37">
        <f t="shared" si="0"/>
        <v>8.4259929295359779E-3</v>
      </c>
    </row>
    <row r="17" spans="1:14" x14ac:dyDescent="0.25">
      <c r="A17" s="36" t="s">
        <v>20</v>
      </c>
      <c r="B17" s="16">
        <f>+EDADES!B17+EDADES!B49+EDADES!B81+EDADES!B113+EDADES!B145</f>
        <v>9178543</v>
      </c>
      <c r="C17" s="6">
        <f>+EDADES!C17+EDADES!C49+EDADES!C81+EDADES!C113+EDADES!C145</f>
        <v>8290028</v>
      </c>
      <c r="D17" s="17">
        <f>+EDADES!D17+EDADES!D49+EDADES!D81+EDADES!D113+EDADES!D145</f>
        <v>1397600</v>
      </c>
      <c r="E17" s="24">
        <f>+EDADES!E17+EDADES!E49+EDADES!E81+EDADES!E113+EDADES!E145</f>
        <v>23068494</v>
      </c>
      <c r="F17" s="24">
        <f>+EDADES!F17+EDADES!F49+EDADES!F81+EDADES!F113+EDADES!F145</f>
        <v>17348966</v>
      </c>
      <c r="G17" s="39">
        <f>+EDADES!G17+EDADES!G49+EDADES!G81+EDADES!G113+EDADES!G145</f>
        <v>59283631</v>
      </c>
      <c r="H17" s="40">
        <f t="shared" si="0"/>
        <v>6.6734622208490559E-3</v>
      </c>
    </row>
    <row r="18" spans="1:14" x14ac:dyDescent="0.25">
      <c r="A18" s="36" t="s">
        <v>32</v>
      </c>
      <c r="B18" s="16">
        <f>+EDADES!B29+EDADES!B61+EDADES!B93+EDADES!B125+EDADES!B157</f>
        <v>0</v>
      </c>
      <c r="C18" s="6">
        <f>+EDADES!C29+EDADES!C61+EDADES!C93+EDADES!C125+EDADES!C157</f>
        <v>0</v>
      </c>
      <c r="D18" s="17">
        <f>+EDADES!D29+EDADES!D61+EDADES!D93+EDADES!D125+EDADES!D157</f>
        <v>0</v>
      </c>
      <c r="E18" s="24">
        <f>+EDADES!E29+EDADES!E61+EDADES!E93+EDADES!E125+EDADES!E157</f>
        <v>0</v>
      </c>
      <c r="F18" s="24">
        <f>+EDADES!F29+EDADES!F61+EDADES!F93+EDADES!F125+EDADES!F157</f>
        <v>47071117</v>
      </c>
      <c r="G18" s="15">
        <f>+EDADES!G29+EDADES!G61+EDADES!G93+EDADES!G125+EDADES!G157</f>
        <v>47071117</v>
      </c>
      <c r="H18" s="37">
        <f t="shared" si="0"/>
        <v>5.2987193208976309E-3</v>
      </c>
      <c r="L18" s="45">
        <f>+L17-L11</f>
        <v>0</v>
      </c>
    </row>
    <row r="19" spans="1:14" x14ac:dyDescent="0.25">
      <c r="A19" s="36" t="s">
        <v>21</v>
      </c>
      <c r="B19" s="16">
        <f>+EDADES!B18+EDADES!B50+EDADES!B82+EDADES!B114+EDADES!B146</f>
        <v>15307086</v>
      </c>
      <c r="C19" s="6">
        <f>+EDADES!C18+EDADES!C50+EDADES!C82+EDADES!C114+EDADES!C146</f>
        <v>220000</v>
      </c>
      <c r="D19" s="17">
        <f>+EDADES!D18+EDADES!D50+EDADES!D82+EDADES!D114+EDADES!D146</f>
        <v>14413715</v>
      </c>
      <c r="E19" s="24">
        <f>+EDADES!E18+EDADES!E50+EDADES!E82+EDADES!E114+EDADES!E146</f>
        <v>1511400</v>
      </c>
      <c r="F19" s="24">
        <f>+EDADES!F18+EDADES!F50+EDADES!F82+EDADES!F114+EDADES!F146</f>
        <v>0</v>
      </c>
      <c r="G19" s="39">
        <f>+EDADES!G18+EDADES!G50+EDADES!G82+EDADES!G114+EDADES!G146</f>
        <v>31452201</v>
      </c>
      <c r="H19" s="40">
        <f t="shared" si="0"/>
        <v>3.5405232708511209E-3</v>
      </c>
      <c r="K19" s="50"/>
      <c r="L19" s="46"/>
      <c r="N19" s="48"/>
    </row>
    <row r="20" spans="1:14" x14ac:dyDescent="0.25">
      <c r="A20" s="36" t="s">
        <v>22</v>
      </c>
      <c r="B20" s="16">
        <f>+EDADES!B19+EDADES!B51+EDADES!B83+EDADES!B115+EDADES!B147</f>
        <v>0</v>
      </c>
      <c r="C20" s="6">
        <f>+EDADES!C19+EDADES!C51+EDADES!C83+EDADES!C115+EDADES!C147</f>
        <v>0</v>
      </c>
      <c r="D20" s="17">
        <f>+EDADES!D19+EDADES!D51+EDADES!D83+EDADES!D115+EDADES!D147</f>
        <v>0</v>
      </c>
      <c r="E20" s="24">
        <f>+EDADES!E19+EDADES!E51+EDADES!E83+EDADES!E115+EDADES!E147</f>
        <v>9444394</v>
      </c>
      <c r="F20" s="24">
        <f>+EDADES!F19+EDADES!F51+EDADES!F83+EDADES!F115+EDADES!F147</f>
        <v>0</v>
      </c>
      <c r="G20" s="15">
        <f>+EDADES!G19+EDADES!G51+EDADES!G83+EDADES!G115+EDADES!G147</f>
        <v>9444394</v>
      </c>
      <c r="H20" s="37">
        <f t="shared" si="0"/>
        <v>1.0631401197037595E-3</v>
      </c>
      <c r="K20" s="49"/>
      <c r="L20" s="44"/>
      <c r="N20" s="47"/>
    </row>
    <row r="21" spans="1:14" x14ac:dyDescent="0.25">
      <c r="A21" s="36" t="s">
        <v>27</v>
      </c>
      <c r="B21" s="16">
        <f>+EDADES!B24+EDADES!B56+EDADES!B88+EDADES!B120+EDADES!B152</f>
        <v>0</v>
      </c>
      <c r="C21" s="6">
        <f>+EDADES!C24+EDADES!C56+EDADES!C88+EDADES!C120+EDADES!C152</f>
        <v>0</v>
      </c>
      <c r="D21" s="17">
        <f>+EDADES!D24+EDADES!D56+EDADES!D88+EDADES!D120+EDADES!D152</f>
        <v>9145051</v>
      </c>
      <c r="E21" s="24">
        <f>+EDADES!E24+EDADES!E56+EDADES!E88+EDADES!E120+EDADES!E152</f>
        <v>0</v>
      </c>
      <c r="F21" s="24">
        <f>+EDADES!F24+EDADES!F56+EDADES!F88+EDADES!F120+EDADES!F152</f>
        <v>0</v>
      </c>
      <c r="G21" s="39">
        <f>+EDADES!G24+EDADES!G56+EDADES!G88+EDADES!G120+EDADES!G152</f>
        <v>9145051</v>
      </c>
      <c r="H21" s="40">
        <f t="shared" si="0"/>
        <v>1.0294435635401259E-3</v>
      </c>
      <c r="K21" s="49"/>
      <c r="L21" s="44"/>
      <c r="N21" s="47"/>
    </row>
    <row r="22" spans="1:14" x14ac:dyDescent="0.25">
      <c r="A22" s="36" t="s">
        <v>25</v>
      </c>
      <c r="B22" s="16">
        <f>+EDADES!B22+EDADES!B54+EDADES!B86+EDADES!B118+EDADES!B150</f>
        <v>0</v>
      </c>
      <c r="C22" s="6">
        <f>+EDADES!C22+EDADES!C54+EDADES!C86+EDADES!C118+EDADES!C150</f>
        <v>0</v>
      </c>
      <c r="D22" s="17">
        <f>+EDADES!D22+EDADES!D54+EDADES!D86+EDADES!D118+EDADES!D150</f>
        <v>0</v>
      </c>
      <c r="E22" s="24">
        <f>+EDADES!E22+EDADES!E54+EDADES!E86+EDADES!E118+EDADES!E150</f>
        <v>2613133</v>
      </c>
      <c r="F22" s="24">
        <f>+EDADES!F22+EDADES!F54+EDADES!F86+EDADES!F118+EDADES!F150</f>
        <v>5657033</v>
      </c>
      <c r="G22" s="15">
        <f>+EDADES!G22+EDADES!G54+EDADES!G86+EDADES!G118+EDADES!G150</f>
        <v>8270166</v>
      </c>
      <c r="H22" s="37">
        <f t="shared" si="0"/>
        <v>9.3095917760419153E-4</v>
      </c>
      <c r="K22" s="49"/>
      <c r="L22" s="44"/>
      <c r="N22" s="47"/>
    </row>
    <row r="23" spans="1:14" x14ac:dyDescent="0.25">
      <c r="A23" s="36" t="s">
        <v>24</v>
      </c>
      <c r="B23" s="16">
        <f>+EDADES!B21+EDADES!B53+EDADES!B85+EDADES!B117+EDADES!B149</f>
        <v>0</v>
      </c>
      <c r="C23" s="6">
        <f>+EDADES!C21+EDADES!C53+EDADES!C85+EDADES!C117+EDADES!C149</f>
        <v>7820539</v>
      </c>
      <c r="D23" s="17">
        <f>+EDADES!D21+EDADES!D53+EDADES!D85+EDADES!D117+EDADES!D149</f>
        <v>9500550</v>
      </c>
      <c r="E23" s="24">
        <f>+EDADES!E21+EDADES!E53+EDADES!E85+EDADES!E117+EDADES!E149</f>
        <v>2536740</v>
      </c>
      <c r="F23" s="24">
        <f>+EDADES!F21+EDADES!F53+EDADES!F85+EDADES!F117+EDADES!F149</f>
        <v>0</v>
      </c>
      <c r="G23" s="39">
        <f>+EDADES!G21+EDADES!G53+EDADES!G85+EDADES!G117+EDADES!G149</f>
        <v>19857829</v>
      </c>
      <c r="H23" s="40">
        <f t="shared" si="0"/>
        <v>2.2353636136015487E-3</v>
      </c>
    </row>
    <row r="24" spans="1:14" x14ac:dyDescent="0.25">
      <c r="A24" s="36" t="s">
        <v>17</v>
      </c>
      <c r="B24" s="16">
        <f>+EDADES!B14+EDADES!B46+EDADES!B78+EDADES!B110+EDADES!B142</f>
        <v>96500</v>
      </c>
      <c r="C24" s="6">
        <f>+EDADES!C14+EDADES!C46+EDADES!C78+EDADES!C110+EDADES!C142</f>
        <v>50600</v>
      </c>
      <c r="D24" s="17">
        <f>+EDADES!D14+EDADES!D46+EDADES!D78+EDADES!D110+EDADES!D142</f>
        <v>0</v>
      </c>
      <c r="E24" s="24">
        <f>+EDADES!E14+EDADES!E46+EDADES!E78+EDADES!E110+EDADES!E142</f>
        <v>0</v>
      </c>
      <c r="F24" s="24">
        <f>+EDADES!F14+EDADES!F46+EDADES!F78+EDADES!F110+EDADES!F142</f>
        <v>0</v>
      </c>
      <c r="G24" s="15">
        <f>+EDADES!G14+EDADES!G46+EDADES!G78+EDADES!G110+EDADES!G142</f>
        <v>147100</v>
      </c>
      <c r="H24" s="37">
        <f t="shared" si="0"/>
        <v>1.6558808496174875E-5</v>
      </c>
    </row>
    <row r="25" spans="1:14" x14ac:dyDescent="0.25">
      <c r="A25" s="36" t="s">
        <v>23</v>
      </c>
      <c r="B25" s="16">
        <f>+EDADES!B20+EDADES!B52+EDADES!B84+EDADES!B116+EDADES!B148</f>
        <v>0</v>
      </c>
      <c r="C25" s="6">
        <f>+EDADES!C20+EDADES!C52+EDADES!C84+EDADES!C116+EDADES!C148</f>
        <v>0</v>
      </c>
      <c r="D25" s="17">
        <f>+EDADES!D20+EDADES!D52+EDADES!D84+EDADES!D116+EDADES!D148</f>
        <v>0</v>
      </c>
      <c r="E25" s="24">
        <f>+EDADES!E20+EDADES!E52+EDADES!E84+EDADES!E116+EDADES!E148</f>
        <v>0</v>
      </c>
      <c r="F25" s="24">
        <f>+EDADES!F20+EDADES!F52+EDADES!F84+EDADES!F116+EDADES!F148</f>
        <v>0</v>
      </c>
      <c r="G25" s="39">
        <f>+EDADES!G20+EDADES!G52+EDADES!G84+EDADES!G116+EDADES!G148</f>
        <v>0</v>
      </c>
      <c r="H25" s="40">
        <f t="shared" si="0"/>
        <v>0</v>
      </c>
    </row>
    <row r="26" spans="1:14" x14ac:dyDescent="0.25">
      <c r="A26" s="36" t="s">
        <v>26</v>
      </c>
      <c r="B26" s="16">
        <f>+EDADES!B23+EDADES!B55+EDADES!B87+EDADES!B119+EDADES!B151</f>
        <v>0</v>
      </c>
      <c r="C26" s="6">
        <f>+EDADES!C23+EDADES!C55+EDADES!C87+EDADES!C119+EDADES!C151</f>
        <v>0</v>
      </c>
      <c r="D26" s="17">
        <f>+EDADES!D23+EDADES!D55+EDADES!D87+EDADES!D119+EDADES!D151</f>
        <v>0</v>
      </c>
      <c r="E26" s="24">
        <f>+EDADES!E23+EDADES!E55+EDADES!E87+EDADES!E119+EDADES!E151</f>
        <v>0</v>
      </c>
      <c r="F26" s="24">
        <f>+EDADES!F23+EDADES!F55+EDADES!F87+EDADES!F119+EDADES!F151</f>
        <v>0</v>
      </c>
      <c r="G26" s="15">
        <f>+EDADES!G23+EDADES!G55+EDADES!G87+EDADES!G119+EDADES!G151</f>
        <v>0</v>
      </c>
      <c r="H26" s="37">
        <f t="shared" si="0"/>
        <v>0</v>
      </c>
    </row>
    <row r="27" spans="1:14" x14ac:dyDescent="0.25">
      <c r="A27" s="36" t="s">
        <v>28</v>
      </c>
      <c r="B27" s="16">
        <f>+EDADES!B25+EDADES!B57+EDADES!B89+EDADES!B121+EDADES!B153</f>
        <v>0</v>
      </c>
      <c r="C27" s="6">
        <f>+EDADES!C25+EDADES!C57+EDADES!C89+EDADES!C121+EDADES!C153</f>
        <v>0</v>
      </c>
      <c r="D27" s="17">
        <f>+EDADES!D25+EDADES!D57+EDADES!D89+EDADES!D121+EDADES!D153</f>
        <v>0</v>
      </c>
      <c r="E27" s="24">
        <f>+EDADES!E25+EDADES!E57+EDADES!E89+EDADES!E121+EDADES!E153</f>
        <v>0</v>
      </c>
      <c r="F27" s="24">
        <f>+EDADES!F25+EDADES!F57+EDADES!F89+EDADES!F121+EDADES!F153</f>
        <v>0</v>
      </c>
      <c r="G27" s="39">
        <f>+EDADES!G25+EDADES!G57+EDADES!G89+EDADES!G121+EDADES!G153</f>
        <v>0</v>
      </c>
      <c r="H27" s="40">
        <f t="shared" si="0"/>
        <v>0</v>
      </c>
    </row>
    <row r="28" spans="1:14" x14ac:dyDescent="0.25">
      <c r="A28" s="38" t="s">
        <v>31</v>
      </c>
      <c r="B28" s="16">
        <f>+EDADES!B28+EDADES!B60+EDADES!B92+EDADES!B124+EDADES!B156</f>
        <v>0</v>
      </c>
      <c r="C28" s="6">
        <f>+EDADES!C28+EDADES!C60+EDADES!C92+EDADES!C124+EDADES!C156</f>
        <v>0</v>
      </c>
      <c r="D28" s="17">
        <f>+EDADES!D28+EDADES!D60+EDADES!D92+EDADES!D124+EDADES!D156</f>
        <v>0</v>
      </c>
      <c r="E28" s="24">
        <f>+EDADES!E28+EDADES!E60+EDADES!E92+EDADES!E124+EDADES!E156</f>
        <v>0</v>
      </c>
      <c r="F28" s="24">
        <f>+EDADES!F28+EDADES!F60+EDADES!F92+EDADES!F124+EDADES!F156</f>
        <v>0</v>
      </c>
      <c r="G28" s="15">
        <f>+EDADES!G28+EDADES!G60+EDADES!G92+EDADES!G124+EDADES!G156</f>
        <v>0</v>
      </c>
      <c r="H28" s="37">
        <f t="shared" si="0"/>
        <v>0</v>
      </c>
      <c r="I28" s="12"/>
      <c r="J28" s="51"/>
      <c r="K28" s="51"/>
      <c r="L28" s="52"/>
    </row>
    <row r="29" spans="1:14" ht="15.75" thickBot="1" x14ac:dyDescent="0.3">
      <c r="A29" s="53"/>
      <c r="B29" s="16"/>
      <c r="C29" s="6"/>
      <c r="D29" s="17"/>
      <c r="E29" s="24"/>
      <c r="F29" s="24"/>
      <c r="G29" s="39"/>
      <c r="H29" s="40"/>
    </row>
    <row r="30" spans="1:14" ht="15.75" thickBot="1" x14ac:dyDescent="0.3">
      <c r="A30" s="33" t="s">
        <v>39</v>
      </c>
      <c r="B30" s="34">
        <f t="shared" ref="B30:H30" si="1">SUM(B3:B28)</f>
        <v>1541620832</v>
      </c>
      <c r="C30" s="34">
        <f t="shared" si="1"/>
        <v>606891990</v>
      </c>
      <c r="D30" s="34">
        <f t="shared" si="1"/>
        <v>986046858</v>
      </c>
      <c r="E30" s="34">
        <f t="shared" si="1"/>
        <v>1850622425</v>
      </c>
      <c r="F30" s="34">
        <f t="shared" si="1"/>
        <v>3898307309.9528003</v>
      </c>
      <c r="G30" s="34">
        <f t="shared" si="1"/>
        <v>8883489414.9528008</v>
      </c>
      <c r="H30" s="35">
        <f t="shared" si="1"/>
        <v>1.0000000000000002</v>
      </c>
    </row>
    <row r="31" spans="1:14" x14ac:dyDescent="0.25">
      <c r="A31" s="11"/>
      <c r="B31" s="18"/>
      <c r="C31" s="19"/>
      <c r="D31" s="20"/>
      <c r="E31" s="25"/>
      <c r="F31" s="25"/>
      <c r="G31" s="9"/>
    </row>
    <row r="32" spans="1:14" x14ac:dyDescent="0.25">
      <c r="A32" s="11"/>
      <c r="B32" s="21">
        <f>100%*B30/G30</f>
        <v>0.17353775751734724</v>
      </c>
      <c r="C32" s="22">
        <f>100%*C30/G30</f>
        <v>6.8316847316604187E-2</v>
      </c>
      <c r="D32" s="23">
        <f>100%*D30/G30</f>
        <v>0.11099769605626744</v>
      </c>
      <c r="E32" s="26">
        <f>100%*E30/G30</f>
        <v>0.20832156583481815</v>
      </c>
      <c r="F32" s="26">
        <f>100%*F30/G30</f>
        <v>0.43882613327496295</v>
      </c>
      <c r="G32" s="13">
        <f>SUM(B32:F32)</f>
        <v>1</v>
      </c>
    </row>
    <row r="33" spans="1:7" ht="15.75" thickBot="1" x14ac:dyDescent="0.3">
      <c r="A33" s="11"/>
      <c r="B33" s="88" t="s">
        <v>40</v>
      </c>
      <c r="C33" s="89"/>
      <c r="D33" s="90"/>
      <c r="E33" s="28" t="s">
        <v>41</v>
      </c>
      <c r="F33" s="27" t="s">
        <v>42</v>
      </c>
      <c r="G33" s="9"/>
    </row>
    <row r="34" spans="1:7" x14ac:dyDescent="0.25">
      <c r="A34" s="11"/>
      <c r="B34" s="14"/>
      <c r="C34" s="14"/>
      <c r="D34" s="14"/>
      <c r="E34" s="14"/>
      <c r="F34" s="14"/>
      <c r="G34" s="9"/>
    </row>
    <row r="35" spans="1:7" x14ac:dyDescent="0.25">
      <c r="A35" s="11"/>
      <c r="B35" s="92" t="s">
        <v>43</v>
      </c>
      <c r="C35" s="92"/>
      <c r="D35" s="92"/>
      <c r="E35" s="9" t="s">
        <v>47</v>
      </c>
      <c r="F35" s="9"/>
      <c r="G35" s="9"/>
    </row>
    <row r="36" spans="1:7" ht="27.75" customHeight="1" x14ac:dyDescent="0.25">
      <c r="B36" s="91" t="s">
        <v>44</v>
      </c>
      <c r="C36" s="91"/>
      <c r="D36" s="91"/>
      <c r="E36" s="14" t="s">
        <v>48</v>
      </c>
      <c r="F36" s="14" t="s">
        <v>48</v>
      </c>
      <c r="G36" s="9"/>
    </row>
    <row r="37" spans="1:7" ht="27.75" customHeight="1" x14ac:dyDescent="0.25">
      <c r="B37" s="91" t="s">
        <v>45</v>
      </c>
      <c r="C37" s="91"/>
      <c r="D37" s="91"/>
      <c r="E37" s="14" t="s">
        <v>48</v>
      </c>
      <c r="F37" s="14" t="s">
        <v>48</v>
      </c>
      <c r="G37" s="9"/>
    </row>
    <row r="38" spans="1:7" ht="27.75" customHeight="1" x14ac:dyDescent="0.25">
      <c r="B38" s="91" t="s">
        <v>46</v>
      </c>
      <c r="C38" s="91"/>
      <c r="D38" s="91"/>
      <c r="E38" s="14" t="s">
        <v>48</v>
      </c>
      <c r="F38" s="14" t="s">
        <v>48</v>
      </c>
      <c r="G38" s="9"/>
    </row>
    <row r="39" spans="1:7" x14ac:dyDescent="0.25">
      <c r="A39" s="11"/>
      <c r="B39" s="9"/>
      <c r="C39" s="9"/>
      <c r="D39" s="9"/>
      <c r="E39" s="9"/>
      <c r="F39" s="9"/>
      <c r="G39" s="9"/>
    </row>
    <row r="40" spans="1:7" x14ac:dyDescent="0.25">
      <c r="A40" s="11"/>
      <c r="B40" s="9"/>
      <c r="C40" s="9"/>
      <c r="D40" s="9"/>
      <c r="E40" s="9"/>
      <c r="F40" s="9"/>
      <c r="G40" s="9"/>
    </row>
    <row r="41" spans="1:7" x14ac:dyDescent="0.25">
      <c r="A41" s="11"/>
      <c r="B41" s="9"/>
      <c r="C41" s="9"/>
      <c r="D41" s="9"/>
      <c r="E41" s="9"/>
      <c r="F41" s="9"/>
      <c r="G41" s="9"/>
    </row>
    <row r="42" spans="1:7" x14ac:dyDescent="0.25">
      <c r="A42" s="11"/>
      <c r="B42" s="9"/>
      <c r="C42" s="9"/>
      <c r="D42" s="9"/>
      <c r="E42" s="9"/>
      <c r="F42" s="9"/>
      <c r="G42" s="9"/>
    </row>
    <row r="44" spans="1:7" x14ac:dyDescent="0.25">
      <c r="B44" s="10">
        <f>+EDADES!B161</f>
        <v>1541620832</v>
      </c>
      <c r="C44" s="10">
        <f>+EDADES!C161</f>
        <v>606891990</v>
      </c>
      <c r="D44" s="10">
        <f>+EDADES!D161</f>
        <v>986046858</v>
      </c>
      <c r="E44" s="10">
        <f>+EDADES!E161</f>
        <v>1850622425</v>
      </c>
      <c r="F44" s="10">
        <f>+EDADES!F161</f>
        <v>3898307309.9528003</v>
      </c>
      <c r="G44" s="10">
        <f>+EDADES!G161</f>
        <v>8883489414.9528008</v>
      </c>
    </row>
    <row r="45" spans="1:7" x14ac:dyDescent="0.25">
      <c r="B45" s="8">
        <f t="shared" ref="B45:G45" si="2">+B30-B44</f>
        <v>0</v>
      </c>
      <c r="C45" s="8">
        <f t="shared" si="2"/>
        <v>0</v>
      </c>
      <c r="D45" s="8">
        <f t="shared" si="2"/>
        <v>0</v>
      </c>
      <c r="E45" s="8">
        <f t="shared" si="2"/>
        <v>0</v>
      </c>
      <c r="F45" s="8">
        <f t="shared" si="2"/>
        <v>0</v>
      </c>
      <c r="G45" s="8">
        <f t="shared" si="2"/>
        <v>0</v>
      </c>
    </row>
  </sheetData>
  <autoFilter ref="A2:N2">
    <sortState ref="A3:N28">
      <sortCondition descending="1" ref="H2"/>
    </sortState>
  </autoFilter>
  <mergeCells count="6">
    <mergeCell ref="A1:H1"/>
    <mergeCell ref="B33:D33"/>
    <mergeCell ref="B38:D38"/>
    <mergeCell ref="B36:D36"/>
    <mergeCell ref="B37:D37"/>
    <mergeCell ref="B35:D3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9" sqref="F19"/>
    </sheetView>
  </sheetViews>
  <sheetFormatPr baseColWidth="10" defaultRowHeight="15" x14ac:dyDescent="0.25"/>
  <cols>
    <col min="2" max="2" width="14.140625" bestFit="1" customWidth="1"/>
    <col min="3" max="3" width="15.42578125" customWidth="1"/>
    <col min="5" max="5" width="14.140625" bestFit="1" customWidth="1"/>
    <col min="6" max="6" width="13.7109375" bestFit="1" customWidth="1"/>
  </cols>
  <sheetData>
    <row r="1" spans="1:6" ht="30" x14ac:dyDescent="0.25">
      <c r="B1" s="77" t="s">
        <v>81</v>
      </c>
      <c r="C1" s="78">
        <v>2020</v>
      </c>
    </row>
    <row r="3" spans="1:6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</row>
    <row r="4" spans="1:6" x14ac:dyDescent="0.25">
      <c r="A4" s="2" t="s">
        <v>87</v>
      </c>
      <c r="B4" s="79">
        <v>574046942</v>
      </c>
      <c r="C4" s="79">
        <v>186322784</v>
      </c>
      <c r="D4" s="79">
        <v>15420660</v>
      </c>
      <c r="E4" s="79">
        <v>362735047</v>
      </c>
    </row>
    <row r="5" spans="1:6" x14ac:dyDescent="0.25">
      <c r="A5" s="2" t="s">
        <v>88</v>
      </c>
      <c r="B5" s="79">
        <v>717460493</v>
      </c>
      <c r="C5" s="79">
        <v>359593914</v>
      </c>
      <c r="D5" s="79">
        <v>15690840</v>
      </c>
      <c r="E5" s="79">
        <v>329054328</v>
      </c>
    </row>
    <row r="6" spans="1:6" x14ac:dyDescent="0.25">
      <c r="A6" s="2" t="s">
        <v>89</v>
      </c>
      <c r="B6" s="79">
        <v>721044823</v>
      </c>
      <c r="C6" s="79">
        <v>376077670</v>
      </c>
      <c r="D6" s="79">
        <v>17441462</v>
      </c>
      <c r="E6" s="79">
        <v>316884756</v>
      </c>
    </row>
    <row r="7" spans="1:6" x14ac:dyDescent="0.25">
      <c r="A7" s="2" t="s">
        <v>90</v>
      </c>
      <c r="B7" s="79">
        <v>677414497</v>
      </c>
      <c r="C7" s="79">
        <v>359966463</v>
      </c>
      <c r="D7" s="79">
        <v>13120029</v>
      </c>
      <c r="E7" s="79">
        <v>301408906</v>
      </c>
    </row>
    <row r="8" spans="1:6" x14ac:dyDescent="0.25">
      <c r="A8" s="2" t="s">
        <v>91</v>
      </c>
      <c r="B8" s="79">
        <v>650763391</v>
      </c>
      <c r="C8" s="79">
        <v>340976706</v>
      </c>
      <c r="D8" s="79">
        <v>13113660</v>
      </c>
      <c r="E8" s="79">
        <v>293218910</v>
      </c>
    </row>
    <row r="9" spans="1:6" x14ac:dyDescent="0.25">
      <c r="A9" s="2" t="s">
        <v>92</v>
      </c>
      <c r="B9" s="79">
        <v>544500728</v>
      </c>
      <c r="C9" s="79">
        <v>293843434</v>
      </c>
      <c r="D9" s="79">
        <v>12019620</v>
      </c>
      <c r="E9" s="79">
        <v>226398985</v>
      </c>
    </row>
    <row r="10" spans="1:6" x14ac:dyDescent="0.25">
      <c r="A10" s="2" t="s">
        <v>93</v>
      </c>
      <c r="B10" s="79">
        <v>601416170</v>
      </c>
      <c r="C10" s="79">
        <v>295326102</v>
      </c>
      <c r="D10" s="79">
        <v>12535800</v>
      </c>
      <c r="E10" s="79">
        <v>282491379</v>
      </c>
    </row>
    <row r="11" spans="1:6" x14ac:dyDescent="0.25">
      <c r="A11" s="2" t="s">
        <v>94</v>
      </c>
      <c r="B11" s="79">
        <v>570581687</v>
      </c>
      <c r="C11" s="79">
        <v>277071056</v>
      </c>
      <c r="D11" s="79">
        <v>11380540</v>
      </c>
      <c r="E11" s="79">
        <v>278350124</v>
      </c>
    </row>
    <row r="12" spans="1:6" x14ac:dyDescent="0.25">
      <c r="A12" s="2" t="s">
        <v>95</v>
      </c>
      <c r="B12" s="79">
        <v>806673826</v>
      </c>
      <c r="C12" s="79">
        <v>356404799</v>
      </c>
      <c r="D12" s="79">
        <v>0</v>
      </c>
      <c r="E12" s="79">
        <v>444951717</v>
      </c>
    </row>
    <row r="13" spans="1:6" x14ac:dyDescent="0.25">
      <c r="A13" s="2" t="s">
        <v>96</v>
      </c>
      <c r="B13" s="79">
        <v>721973505</v>
      </c>
      <c r="C13" s="79">
        <v>105925183</v>
      </c>
      <c r="D13" s="79">
        <v>0</v>
      </c>
      <c r="E13" s="79">
        <v>609478590</v>
      </c>
    </row>
    <row r="14" spans="1:6" x14ac:dyDescent="0.25">
      <c r="A14" s="2" t="s">
        <v>97</v>
      </c>
      <c r="B14" s="79">
        <v>649520026</v>
      </c>
      <c r="C14" s="79">
        <v>0</v>
      </c>
      <c r="D14" s="79">
        <v>0</v>
      </c>
      <c r="E14" s="79">
        <v>643180889</v>
      </c>
    </row>
    <row r="15" spans="1:6" x14ac:dyDescent="0.25">
      <c r="A15" s="2" t="s">
        <v>98</v>
      </c>
      <c r="B15" s="79">
        <v>905637827</v>
      </c>
      <c r="C15" s="79">
        <v>0</v>
      </c>
      <c r="D15" s="79">
        <v>0</v>
      </c>
      <c r="E15" s="79">
        <v>898439943</v>
      </c>
    </row>
    <row r="16" spans="1:6" x14ac:dyDescent="0.25">
      <c r="A16" s="1" t="s">
        <v>39</v>
      </c>
      <c r="B16" s="80">
        <v>8141033915</v>
      </c>
      <c r="C16" s="80">
        <v>2951508111</v>
      </c>
      <c r="D16" s="80">
        <v>110722611</v>
      </c>
      <c r="E16" s="80">
        <v>4986593574</v>
      </c>
      <c r="F16" s="8">
        <f>+B16+C16-D16</f>
        <v>10981819415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'F:\CARTERA 2021\[CARTERA CRIB 2021.xlsb]Parámetro'!#REF!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INDICADORES</vt:lpstr>
      <vt:lpstr>EDADES</vt:lpstr>
      <vt:lpstr>CARTERA POR EDADES</vt:lpstr>
      <vt:lpstr>FACTURACION</vt:lpstr>
      <vt:lpstr>INDICADORES!Área_de_impresión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Cartera</dc:creator>
  <cp:lastModifiedBy>Sub Gerencia</cp:lastModifiedBy>
  <cp:lastPrinted>2021-03-26T16:14:11Z</cp:lastPrinted>
  <dcterms:created xsi:type="dcterms:W3CDTF">2021-02-09T16:22:23Z</dcterms:created>
  <dcterms:modified xsi:type="dcterms:W3CDTF">2021-03-30T22:58:31Z</dcterms:modified>
</cp:coreProperties>
</file>